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ebpgroup.sharepoint.com/sites/EBPChileTest/Freigegebene Dokumente/220172_Minergie Chile/02_Certificacion/02_Instrumentos y Checklists/Ficha_Minergie/FichaMinergie_Valida/"/>
    </mc:Choice>
  </mc:AlternateContent>
  <xr:revisionPtr revIDLastSave="899" documentId="8_{8AF12B58-9D9D-48D8-AC2B-91320801017E}" xr6:coauthVersionLast="47" xr6:coauthVersionMax="47" xr10:uidLastSave="{6751BA83-AAB5-4029-952B-581AC291AA75}"/>
  <workbookProtection workbookAlgorithmName="SHA-512" workbookHashValue="oPJyL1fbMJYfdZoLBjdtHQYhIWlE3QEyXAQmuk0wfy5Wowkoxj8rTQ3yJlVKp47a0bQM6XkIO693RHdFqzxBDA==" workbookSaltValue="WZs187/BZHAOUJWAnyM7+Q==" workbookSpinCount="100000" lockStructure="1"/>
  <bookViews>
    <workbookView xWindow="30" yWindow="1170" windowWidth="28770" windowHeight="15300" xr2:uid="{6401802D-A186-430A-A5FF-9AF6D998E0DA}"/>
  </bookViews>
  <sheets>
    <sheet name="Intro" sheetId="1" r:id="rId1"/>
    <sheet name="A1" sheetId="2" r:id="rId2"/>
    <sheet name="A2" sheetId="4" r:id="rId3"/>
    <sheet name="A3" sheetId="5" r:id="rId4"/>
    <sheet name="A4" sheetId="7" r:id="rId5"/>
    <sheet name="A6" sheetId="8" r:id="rId6"/>
    <sheet name="E1" sheetId="9" r:id="rId7"/>
    <sheet name="E1.a" sheetId="13" r:id="rId8"/>
    <sheet name="E1.b" sheetId="14" r:id="rId9"/>
    <sheet name="E2.b" sheetId="15" r:id="rId10"/>
    <sheet name="T1" sheetId="11" r:id="rId11"/>
    <sheet name="T2" sheetId="12" r:id="rId12"/>
    <sheet name="Datos" sheetId="3" state="hidden" r:id="rId13"/>
    <sheet name="Datos 2" sheetId="10" state="hidden" r:id="rId14"/>
  </sheets>
  <definedNames>
    <definedName name="_xlnm.Print_Area" localSheetId="4">'A4'!$A$1:$G$35</definedName>
    <definedName name="_xlnm.Print_Area" localSheetId="5">'A6'!$A$1:$G$13</definedName>
    <definedName name="_xlnm.Print_Area" localSheetId="6">'E1'!$A$1:$L$75</definedName>
    <definedName name="_xlnm.Print_Area" localSheetId="7">'E1.a'!$A$1:$E$27</definedName>
    <definedName name="_xlnm.Print_Area" localSheetId="11">'T2'!$A$1:$H$25</definedName>
    <definedName name="_xlnm.Print_Titles" localSheetId="6">'E1'!$16:$16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 i="9" l="1"/>
  <c r="J54" i="9" s="1"/>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G12" i="9"/>
  <c r="G13" i="9"/>
  <c r="J55" i="9" l="1"/>
  <c r="J56" i="9"/>
  <c r="C13" i="12"/>
  <c r="F39" i="10" l="1"/>
  <c r="F40" i="10"/>
  <c r="C25" i="12" l="1"/>
  <c r="G5" i="8"/>
  <c r="C12" i="12"/>
  <c r="F12" i="14"/>
  <c r="F5" i="14"/>
  <c r="E4" i="14"/>
  <c r="D4" i="14"/>
  <c r="K17" i="9"/>
  <c r="K32" i="9"/>
  <c r="K33" i="9"/>
  <c r="K34" i="9"/>
  <c r="K35" i="9"/>
  <c r="K36" i="9"/>
  <c r="K37" i="9"/>
  <c r="K38" i="9"/>
  <c r="K39" i="9"/>
  <c r="K40" i="9"/>
  <c r="K41" i="9"/>
  <c r="K42" i="9"/>
  <c r="K43" i="9"/>
  <c r="K44" i="9"/>
  <c r="K45" i="9"/>
  <c r="K46" i="9"/>
  <c r="K47" i="9"/>
  <c r="K48" i="9"/>
  <c r="K49" i="9"/>
  <c r="K50" i="9"/>
  <c r="K51" i="9"/>
  <c r="K52" i="9"/>
  <c r="K53" i="9"/>
  <c r="G32" i="9"/>
  <c r="G33" i="9"/>
  <c r="G34" i="9"/>
  <c r="G35" i="9"/>
  <c r="G36" i="9"/>
  <c r="G37" i="9"/>
  <c r="G38" i="9"/>
  <c r="G39" i="9"/>
  <c r="G40" i="9"/>
  <c r="G41" i="9"/>
  <c r="G42" i="9"/>
  <c r="G43" i="9"/>
  <c r="G44" i="9"/>
  <c r="G45" i="9"/>
  <c r="G46" i="9"/>
  <c r="G47" i="9"/>
  <c r="G48" i="9"/>
  <c r="G49" i="9"/>
  <c r="G50" i="9"/>
  <c r="G51" i="9"/>
  <c r="G52" i="9"/>
  <c r="G53" i="9"/>
  <c r="F32" i="9"/>
  <c r="F33" i="9"/>
  <c r="F34" i="9"/>
  <c r="F35" i="9"/>
  <c r="F36" i="9"/>
  <c r="F37" i="9"/>
  <c r="F38" i="9"/>
  <c r="F39" i="9"/>
  <c r="F40" i="9"/>
  <c r="F41" i="9"/>
  <c r="F42" i="9"/>
  <c r="F43" i="9"/>
  <c r="F44" i="9"/>
  <c r="F45" i="9"/>
  <c r="F46" i="9"/>
  <c r="F47" i="9"/>
  <c r="F48" i="9"/>
  <c r="F49" i="9"/>
  <c r="F50" i="9"/>
  <c r="F51" i="9"/>
  <c r="F52" i="9"/>
  <c r="F53" i="9"/>
  <c r="C24" i="12"/>
  <c r="F4" i="14" l="1"/>
  <c r="D18" i="7"/>
  <c r="D19" i="7"/>
  <c r="D20" i="7"/>
  <c r="D21" i="7"/>
  <c r="D22" i="7"/>
  <c r="D23" i="7"/>
  <c r="D24" i="7"/>
  <c r="D25" i="7"/>
  <c r="D26" i="7"/>
  <c r="D27" i="7"/>
  <c r="D28" i="7"/>
  <c r="D29" i="7"/>
  <c r="D30" i="7"/>
  <c r="D31" i="7"/>
  <c r="D32" i="7"/>
  <c r="D33" i="7"/>
  <c r="D34" i="7"/>
  <c r="C18" i="7"/>
  <c r="C19" i="7"/>
  <c r="C20" i="7"/>
  <c r="C21" i="7"/>
  <c r="C22" i="7"/>
  <c r="C23" i="7"/>
  <c r="C24" i="7"/>
  <c r="C25" i="7"/>
  <c r="C26" i="7"/>
  <c r="C27" i="7"/>
  <c r="C28" i="7"/>
  <c r="C29" i="7"/>
  <c r="C30" i="7"/>
  <c r="C31" i="7"/>
  <c r="C32" i="7"/>
  <c r="C33" i="7"/>
  <c r="C34" i="7"/>
  <c r="D17" i="7"/>
  <c r="C17" i="7"/>
  <c r="G6" i="7"/>
  <c r="G7" i="7"/>
  <c r="G8" i="7"/>
  <c r="G9" i="7"/>
  <c r="G10" i="7"/>
  <c r="G11" i="7"/>
  <c r="G12" i="7"/>
  <c r="G13" i="7"/>
  <c r="G5" i="7"/>
  <c r="G4" i="7"/>
  <c r="C27" i="5"/>
  <c r="C31" i="5" s="1"/>
  <c r="D8" i="15" l="1"/>
  <c r="C8" i="15"/>
  <c r="F10" i="15"/>
  <c r="F15" i="15"/>
  <c r="F14" i="15"/>
  <c r="F13" i="15"/>
  <c r="F12" i="15"/>
  <c r="F11" i="15"/>
  <c r="F9" i="15"/>
  <c r="F7" i="15"/>
  <c r="F6" i="15"/>
  <c r="F5" i="15"/>
  <c r="D4" i="15"/>
  <c r="C4" i="15"/>
  <c r="F11" i="14"/>
  <c r="F13" i="14"/>
  <c r="F14" i="14"/>
  <c r="F15" i="14"/>
  <c r="D18" i="14"/>
  <c r="F20" i="14"/>
  <c r="F19" i="14"/>
  <c r="E18" i="14"/>
  <c r="F17" i="14"/>
  <c r="F16" i="14"/>
  <c r="F10" i="14"/>
  <c r="E9" i="14"/>
  <c r="D9" i="14"/>
  <c r="F8" i="14"/>
  <c r="F7" i="14"/>
  <c r="F6" i="14"/>
  <c r="K24" i="9"/>
  <c r="K25" i="9"/>
  <c r="K26" i="9"/>
  <c r="K27" i="9"/>
  <c r="K28" i="9"/>
  <c r="K29" i="9"/>
  <c r="K30" i="9"/>
  <c r="K31" i="9"/>
  <c r="G24" i="9"/>
  <c r="G25" i="9"/>
  <c r="G26" i="9"/>
  <c r="G27" i="9"/>
  <c r="G28" i="9"/>
  <c r="G29" i="9"/>
  <c r="G30" i="9"/>
  <c r="G31" i="9"/>
  <c r="F24" i="9"/>
  <c r="F25" i="9"/>
  <c r="F26" i="9"/>
  <c r="F27" i="9"/>
  <c r="F28" i="9"/>
  <c r="F29" i="9"/>
  <c r="F30" i="9"/>
  <c r="F31" i="9"/>
  <c r="K18" i="9"/>
  <c r="K19" i="9"/>
  <c r="K20" i="9"/>
  <c r="K21" i="9"/>
  <c r="K22" i="9"/>
  <c r="K23" i="9"/>
  <c r="C7" i="12"/>
  <c r="G4" i="8"/>
  <c r="E5" i="13"/>
  <c r="D21" i="13"/>
  <c r="C21" i="13"/>
  <c r="E21" i="13" s="1"/>
  <c r="D17" i="13"/>
  <c r="C17" i="13"/>
  <c r="D13" i="13"/>
  <c r="C9" i="13"/>
  <c r="D9" i="13"/>
  <c r="E9" i="13" s="1"/>
  <c r="D4" i="13"/>
  <c r="C4" i="13"/>
  <c r="F4" i="15" l="1"/>
  <c r="H4" i="15" s="1"/>
  <c r="D25" i="13"/>
  <c r="F8" i="15"/>
  <c r="H8" i="15" s="1"/>
  <c r="F9" i="14"/>
  <c r="E4" i="13"/>
  <c r="F18" i="14"/>
  <c r="F22" i="14" s="1"/>
  <c r="F21" i="14"/>
  <c r="K54" i="9"/>
  <c r="K55" i="9" s="1"/>
  <c r="E17" i="13"/>
  <c r="F11" i="9"/>
  <c r="G11" i="9" s="1"/>
  <c r="F12" i="9"/>
  <c r="F13" i="9"/>
  <c r="F10" i="9"/>
  <c r="G10" i="9" s="1"/>
  <c r="E23" i="13"/>
  <c r="E6" i="13"/>
  <c r="E7" i="13"/>
  <c r="E8" i="13"/>
  <c r="E10" i="13"/>
  <c r="E11" i="13"/>
  <c r="E12" i="13"/>
  <c r="E18" i="13"/>
  <c r="E19" i="13"/>
  <c r="E20" i="13"/>
  <c r="E22" i="13"/>
  <c r="E24" i="13"/>
  <c r="E15" i="13"/>
  <c r="E16" i="13" l="1"/>
  <c r="C13" i="13"/>
  <c r="K56" i="9"/>
  <c r="G14" i="9"/>
  <c r="E14" i="13"/>
  <c r="C25" i="13" l="1"/>
  <c r="E25" i="13" s="1"/>
  <c r="E13" i="13"/>
  <c r="E26" i="13" s="1"/>
  <c r="F20" i="9"/>
  <c r="G18" i="9"/>
  <c r="G19" i="9"/>
  <c r="G20" i="9"/>
  <c r="G21" i="9"/>
  <c r="G22" i="9"/>
  <c r="G23" i="9"/>
  <c r="F18" i="9"/>
  <c r="F19" i="9"/>
  <c r="F21" i="9"/>
  <c r="F22" i="9"/>
  <c r="F23" i="9"/>
  <c r="F17" i="9"/>
  <c r="G17" i="9"/>
  <c r="J17" i="9" s="1"/>
  <c r="B34" i="3"/>
  <c r="K43" i="10"/>
  <c r="B32" i="3"/>
  <c r="B35" i="3" s="1"/>
  <c r="G6" i="8" l="1"/>
  <c r="G7" i="8"/>
  <c r="G8" i="8"/>
  <c r="G9" i="8"/>
  <c r="G10" i="8"/>
  <c r="G11" i="8"/>
  <c r="G12" i="8"/>
  <c r="G13" i="8"/>
  <c r="D66" i="9" l="1"/>
  <c r="D59" i="9" s="1"/>
  <c r="F34" i="7"/>
  <c r="F33" i="7"/>
  <c r="F32" i="7"/>
  <c r="F31" i="7"/>
  <c r="F29" i="7"/>
  <c r="F28" i="7"/>
  <c r="F27" i="7"/>
  <c r="F26" i="7"/>
  <c r="F25" i="7"/>
  <c r="F17" i="7"/>
  <c r="C7" i="5"/>
  <c r="E7" i="5" s="1"/>
  <c r="C8" i="5"/>
  <c r="E8" i="5" s="1"/>
  <c r="C9" i="5"/>
  <c r="E9" i="5" s="1"/>
  <c r="C10" i="5"/>
  <c r="E10" i="5" s="1"/>
  <c r="C11" i="5"/>
  <c r="E11" i="5" s="1"/>
  <c r="C12" i="5"/>
  <c r="E12" i="5" s="1"/>
  <c r="C13" i="5"/>
  <c r="E13" i="5" s="1"/>
  <c r="C14" i="5"/>
  <c r="E14" i="5" s="1"/>
  <c r="C15" i="5"/>
  <c r="E15" i="5" s="1"/>
  <c r="C16" i="5"/>
  <c r="E16" i="5" s="1"/>
  <c r="C17" i="5"/>
  <c r="E17" i="5" s="1"/>
  <c r="C18" i="5"/>
  <c r="E18" i="5" s="1"/>
  <c r="C19" i="5"/>
  <c r="E19" i="5" s="1"/>
  <c r="C20" i="5"/>
  <c r="E20" i="5" s="1"/>
  <c r="C21" i="5"/>
  <c r="E21" i="5" s="1"/>
  <c r="C6" i="5"/>
  <c r="E6" i="5" s="1"/>
  <c r="F24" i="7" l="1"/>
  <c r="F30" i="7"/>
  <c r="G29" i="7" s="1"/>
  <c r="F23" i="7"/>
  <c r="D60" i="9"/>
  <c r="F18" i="7"/>
  <c r="F22" i="7"/>
  <c r="F20" i="7"/>
  <c r="F19" i="7"/>
  <c r="F21" i="7"/>
  <c r="G23" i="7" l="1"/>
  <c r="G17" i="7"/>
  <c r="D61" i="9"/>
</calcChain>
</file>

<file path=xl/sharedStrings.xml><?xml version="1.0" encoding="utf-8"?>
<sst xmlns="http://schemas.openxmlformats.org/spreadsheetml/2006/main" count="468" uniqueCount="343">
  <si>
    <t>INTRODUCCIÓN</t>
  </si>
  <si>
    <t>Esta Ficha Minergie sirve de complemento para la verificación y justificación de ciertos requerimientos de la certificación Minergie, a través de cálculos simples.
-Cada pestaña corresponde a un requerimiento específico y contiene la metodología de cálculo para la verificación.
-Algunas celdas en color blanco contienen celdas con listas desplegables de alternativas para facilitar los cálculos.
-Las celdas en color gris claro, deben ser llenadas con información de parte del Experto/a Minergie</t>
  </si>
  <si>
    <t>A1</t>
  </si>
  <si>
    <t>Datos del proyecto</t>
  </si>
  <si>
    <t>m2</t>
  </si>
  <si>
    <t>Tipo de acción</t>
  </si>
  <si>
    <t>Superficie acondicionada</t>
  </si>
  <si>
    <t>llenar</t>
  </si>
  <si>
    <r>
      <rPr>
        <b/>
        <sz val="10"/>
        <color theme="0"/>
        <rFont val="Arial"/>
        <family val="2"/>
      </rPr>
      <t>Superficie acondicionada:</t>
    </r>
    <r>
      <rPr>
        <sz val="10"/>
        <color theme="0"/>
        <rFont val="Arial"/>
        <family val="2"/>
      </rPr>
      <t xml:space="preserve"> Superficie delimitada por el perímetro de aislamiento, compuesta por recintos normalmente utilizados por los usuarios y que considera sistemas de calefacción o refrigeración, y/o que de forma pasiva se mantenga la temperatura dentro del rango de confort térmico.</t>
    </r>
  </si>
  <si>
    <t>A2</t>
  </si>
  <si>
    <t>Aislamiento térmico de la envolvente</t>
  </si>
  <si>
    <t>Componente</t>
  </si>
  <si>
    <t>Valor U (W/m2°k)</t>
  </si>
  <si>
    <t>Muro 1</t>
  </si>
  <si>
    <t>Muro 2</t>
  </si>
  <si>
    <t>Muro 3</t>
  </si>
  <si>
    <t>Muro 4</t>
  </si>
  <si>
    <t>Muro 5</t>
  </si>
  <si>
    <t>Techumbre 1</t>
  </si>
  <si>
    <t>Techumbre 2</t>
  </si>
  <si>
    <t>Techumbre 3</t>
  </si>
  <si>
    <t>Piso 1</t>
  </si>
  <si>
    <t>Piso 2</t>
  </si>
  <si>
    <t>Piso 3</t>
  </si>
  <si>
    <t>Ventana 1</t>
  </si>
  <si>
    <t>Ventana 2</t>
  </si>
  <si>
    <t>Ventana 3</t>
  </si>
  <si>
    <t>Puerta 1</t>
  </si>
  <si>
    <t>Puerta 2</t>
  </si>
  <si>
    <t>A3</t>
  </si>
  <si>
    <t>Reducción de puentes térmicos y hermeticidad</t>
  </si>
  <si>
    <t>Zonas: C, D, E, F, G, H</t>
  </si>
  <si>
    <t>Alternativa 1 Mejora de valor U en todas las componentes</t>
  </si>
  <si>
    <t>Factor de reducción</t>
  </si>
  <si>
    <t>Valor U resultante (W/m2°k)</t>
  </si>
  <si>
    <t>Alternativa 2 Cálculo de valor U para compensar</t>
  </si>
  <si>
    <t>Puente térmico lineal (Psi)</t>
  </si>
  <si>
    <t>W/mK</t>
  </si>
  <si>
    <t xml:space="preserve">Declarar Psi según ejemplos de la Guía de Aplicación Minergie </t>
  </si>
  <si>
    <t>Largo del puente térmico</t>
  </si>
  <si>
    <t>mts.</t>
  </si>
  <si>
    <t>Flujo de calor</t>
  </si>
  <si>
    <t>W/K</t>
  </si>
  <si>
    <t>Superficie de la componente a remediar</t>
  </si>
  <si>
    <r>
      <t>m</t>
    </r>
    <r>
      <rPr>
        <vertAlign val="superscript"/>
        <sz val="10"/>
        <color theme="1"/>
        <rFont val="Arial"/>
        <family val="2"/>
      </rPr>
      <t>2</t>
    </r>
  </si>
  <si>
    <t>Se refiere a la superficie de alguna componente (techumbre, muro, piso ventilado) que pueda mejorar su valor U en la edificación.</t>
  </si>
  <si>
    <t>Valor U requerimiento A2 para el tipo de componente</t>
  </si>
  <si>
    <r>
      <t>W/m</t>
    </r>
    <r>
      <rPr>
        <vertAlign val="superscript"/>
        <sz val="10"/>
        <color theme="1"/>
        <rFont val="Arial"/>
        <family val="2"/>
      </rPr>
      <t>2</t>
    </r>
    <r>
      <rPr>
        <sz val="10"/>
        <color theme="1"/>
        <rFont val="Arial"/>
        <family val="2"/>
      </rPr>
      <t>K</t>
    </r>
  </si>
  <si>
    <t>Valor U mínimo de la componente de compensación</t>
  </si>
  <si>
    <t>W/m2K</t>
  </si>
  <si>
    <t>A4</t>
  </si>
  <si>
    <t>Aprovechamiento de la radiación solar</t>
  </si>
  <si>
    <t>*La superficie incluye muros, piso y techumbre</t>
  </si>
  <si>
    <t>Habitación</t>
  </si>
  <si>
    <t>Superficie total* m2</t>
  </si>
  <si>
    <t>Superficie con min. 5cm de materiales pesados</t>
  </si>
  <si>
    <t>Tipo de material pesado</t>
  </si>
  <si>
    <t>Tipo de material pesado (justificado)</t>
  </si>
  <si>
    <t>Requisito Minergie m2</t>
  </si>
  <si>
    <t>Dormitorio 1</t>
  </si>
  <si>
    <t>Dormitorio 2</t>
  </si>
  <si>
    <t>Es posible ingresar un tipo de material pesado que no se encuentre en la lista desplegable. La justificación que demuestre la clasificación del material debe ingresarse en la casilla de ingreso de documentos del requerimiento A4</t>
  </si>
  <si>
    <t>Dormitorio 3</t>
  </si>
  <si>
    <t>Cocina</t>
  </si>
  <si>
    <t>Estar</t>
  </si>
  <si>
    <t>Capacidad calorífica</t>
  </si>
  <si>
    <t>Material</t>
  </si>
  <si>
    <t>Pi (kg/m3)</t>
  </si>
  <si>
    <t>Ci (J/kg*K)</t>
  </si>
  <si>
    <t>Di (m)</t>
  </si>
  <si>
    <t>PixCixDi</t>
  </si>
  <si>
    <t>Capacidad calorífica del elemento constructivo (kJ/m2*K)</t>
  </si>
  <si>
    <t>Elemento 1</t>
  </si>
  <si>
    <r>
      <rPr>
        <b/>
        <sz val="10"/>
        <color theme="0"/>
        <rFont val="Arial"/>
        <family val="2"/>
      </rPr>
      <t>CLASIFICACIÓN:</t>
    </r>
    <r>
      <rPr>
        <sz val="10"/>
        <color theme="0"/>
        <rFont val="Arial"/>
        <family val="2"/>
      </rPr>
      <t xml:space="preserve"> 
</t>
    </r>
    <r>
      <rPr>
        <b/>
        <sz val="10"/>
        <color theme="0"/>
        <rFont val="Arial"/>
        <family val="2"/>
      </rPr>
      <t>Liviano:</t>
    </r>
    <r>
      <rPr>
        <sz val="10"/>
        <color theme="0"/>
        <rFont val="Arial"/>
        <family val="2"/>
      </rPr>
      <t xml:space="preserve"> Capacidad calorifica &lt; 70 (kJ/m2*K)
</t>
    </r>
    <r>
      <rPr>
        <b/>
        <sz val="10"/>
        <color theme="0"/>
        <rFont val="Arial"/>
        <family val="2"/>
      </rPr>
      <t>Mediano:</t>
    </r>
    <r>
      <rPr>
        <sz val="10"/>
        <color theme="0"/>
        <rFont val="Arial"/>
        <family val="2"/>
      </rPr>
      <t xml:space="preserve"> Capacidad calorifica 70-200 (kJ/m2*K)
</t>
    </r>
    <r>
      <rPr>
        <b/>
        <sz val="10"/>
        <color theme="0"/>
        <rFont val="Arial"/>
        <family val="2"/>
      </rPr>
      <t>Pesado:</t>
    </r>
    <r>
      <rPr>
        <sz val="10"/>
        <color theme="0"/>
        <rFont val="Arial"/>
        <family val="2"/>
      </rPr>
      <t xml:space="preserve"> Capacidad calorífica &gt; 200 (kJ/m2*K)</t>
    </r>
  </si>
  <si>
    <t>Elemento 2</t>
  </si>
  <si>
    <t>x: Capacidad calorífica del elemento constructivo</t>
  </si>
  <si>
    <t>Pi: Densidad del material de la cara interna del elemento constructivo</t>
  </si>
  <si>
    <t>Ci: Calor específico del material de la cara interna del eleento contructivo (J/Kg*K)</t>
  </si>
  <si>
    <t>Di: Espesor de la cara interna del elemento constructivo (m)</t>
  </si>
  <si>
    <t>Elemento 3</t>
  </si>
  <si>
    <t>Fuente Pi y Ci : Estándares de Construcción Sustentable para Viviendas de Chile. Tomo II Energía
https://biblioteca.digital.gob.cl/handle/123456789/3473</t>
  </si>
  <si>
    <t>Liviano</t>
  </si>
  <si>
    <t>Mediano</t>
  </si>
  <si>
    <t>Pesado</t>
  </si>
  <si>
    <t>A6</t>
  </si>
  <si>
    <t>Ventilación natural</t>
  </si>
  <si>
    <t>Zonas: A, B, C Y D.</t>
  </si>
  <si>
    <t>Superficie de ventana</t>
  </si>
  <si>
    <t>Superficie de ventana operable</t>
  </si>
  <si>
    <t>Tipo de ventana predominante</t>
  </si>
  <si>
    <t>Requisito Minergie</t>
  </si>
  <si>
    <t>E1</t>
  </si>
  <si>
    <t>Materiales sostenibles y reducción de la huella de carbono</t>
  </si>
  <si>
    <t>Superficie construida (OGUC) m2</t>
  </si>
  <si>
    <t>Período de evaluación ACV Minergie (años)</t>
  </si>
  <si>
    <t>Alternativa 1</t>
  </si>
  <si>
    <t>Carbono CEV</t>
  </si>
  <si>
    <t>Consumo por m2 (kWh/m2 anual)</t>
  </si>
  <si>
    <t>Emisiones de CO2e CEV (kgCO2/m2 anual)</t>
  </si>
  <si>
    <r>
      <t xml:space="preserve">1. - Para verificar el </t>
    </r>
    <r>
      <rPr>
        <b/>
        <sz val="10"/>
        <color theme="0"/>
        <rFont val="Arial"/>
        <family val="2"/>
      </rPr>
      <t xml:space="preserve">carbono operacional </t>
    </r>
    <r>
      <rPr>
        <sz val="10"/>
        <color theme="0"/>
        <rFont val="Arial"/>
        <family val="2"/>
      </rPr>
      <t>de su proyecto, Usted puede indicar directamente el valor que entrega el Informe CEV o puede calcular con los factores de emisión para energía final indicados por Minergie</t>
    </r>
  </si>
  <si>
    <t>Arquitectura + Equipos + tipo de energía</t>
  </si>
  <si>
    <t>Alternativa 2</t>
  </si>
  <si>
    <t>Carbono Operacional</t>
  </si>
  <si>
    <t>Tipo de energía</t>
  </si>
  <si>
    <t xml:space="preserve">Factor de emisión (kgCO2e/kWh) </t>
  </si>
  <si>
    <t>Emisiones de CO2e (kgCO2e/m2 anual)</t>
  </si>
  <si>
    <t>ACS</t>
  </si>
  <si>
    <t>Electricidad</t>
  </si>
  <si>
    <t>Iluminación</t>
  </si>
  <si>
    <t>Calefacción</t>
  </si>
  <si>
    <t>ERNC (aporte energía uso final)</t>
  </si>
  <si>
    <t>CARBONO OPERACIONAL/M2 ANUAL</t>
  </si>
  <si>
    <t>Carbono Incorporado (A1-A3)</t>
  </si>
  <si>
    <t>Elemento</t>
  </si>
  <si>
    <t>Unidad de medida</t>
  </si>
  <si>
    <t>GWP (KgCO2e)*</t>
  </si>
  <si>
    <t>GWP justificado (KgCO2e)</t>
  </si>
  <si>
    <t>Cantidad (respetando unidad de medida)</t>
  </si>
  <si>
    <t>Total KgCO2e</t>
  </si>
  <si>
    <t>Total KgCO2e justificado</t>
  </si>
  <si>
    <t>Comentario</t>
  </si>
  <si>
    <t>Cimientos</t>
  </si>
  <si>
    <t>Hormigón G25</t>
  </si>
  <si>
    <t>2.- Indique los elementos y materiales más incidentes (en volúmen) en cada una de las siguientes componentes de subestructura y superestructura del proyecto:
    Subestructura: 
       -fundaciones
    Superestructura:
       -marcos (pilares / vigas / muros interiores estructurales) 
       -muros envolvente
       -losas
       -techumbres
       -ventanas / puertas exteriores
       -aislación térmica
       -escaleras / rampas
Como mínimo se tienen que ingresar los volúmenes de los siguientes materiales: acero, concreto, ladrillo, vidrio, CLT.
3.- Puede utilizarse un GWP diferente siempre y cuando se justifique con la correspondiente Declaración Ambiental de Producto (DAP) o EPD por sus siglas en inglés. Esta declaración debe adjuntarse en la plataforma en los documentos del requerimiento E1. En caso de utilizar algunos valores justificados, copie los valores de referencia (columna G) en la columna H para su contabilización.</t>
  </si>
  <si>
    <t>Pilares / vigas</t>
  </si>
  <si>
    <t>Lana de vidrio 160mm</t>
  </si>
  <si>
    <r>
      <t xml:space="preserve">* La biblioteca de GWP se ha obtenido de la base de datos de la calculadora de huella de carbono </t>
    </r>
    <r>
      <rPr>
        <b/>
        <sz val="10"/>
        <rFont val="Arial"/>
        <family val="2"/>
      </rPr>
      <t>Rukaru</t>
    </r>
    <r>
      <rPr>
        <b/>
        <sz val="10"/>
        <color rgb="FFFF7C80"/>
        <rFont val="Arial"/>
        <family val="2"/>
      </rPr>
      <t>, la cual recopila datos de bases de datos reconocidas y validadas internacionalmente, además de DAP locales.</t>
    </r>
  </si>
  <si>
    <t xml:space="preserve">CARBONO INCORPORADO (A1-A3) / M2  </t>
  </si>
  <si>
    <t xml:space="preserve">CARBONO INCORPORADO (A1-A3) / M2 ANUAL </t>
  </si>
  <si>
    <t>Emisiones de CO2</t>
  </si>
  <si>
    <t>% incidencia carbono</t>
  </si>
  <si>
    <t>Carbono Incorporado</t>
  </si>
  <si>
    <t>Carbono Total</t>
  </si>
  <si>
    <t>KgCO2e/m2 anual</t>
  </si>
  <si>
    <t>Para obtener los datos graficados, ingrese los resultados obtenidos de carbono operacional (alternativa 1 o 2) y carbono incoporado (calculados con datos referenciales Minergie o datos justificados)</t>
  </si>
  <si>
    <t>E1.a</t>
  </si>
  <si>
    <t>Madera como material estructural principal</t>
  </si>
  <si>
    <t>Superficie total (m2)</t>
  </si>
  <si>
    <t>Superficie en madera (m2)</t>
  </si>
  <si>
    <t>Porcentaje en madera</t>
  </si>
  <si>
    <t>Paredes exteriores</t>
  </si>
  <si>
    <t>Techos</t>
  </si>
  <si>
    <t>Losas</t>
  </si>
  <si>
    <t>Muros interiores portantes</t>
  </si>
  <si>
    <t>Escaleras</t>
  </si>
  <si>
    <t>Las escaleras se pueden indicar en volumen de material</t>
  </si>
  <si>
    <t>Total proyecto (solo superficies)</t>
  </si>
  <si>
    <t>Total proyecto</t>
  </si>
  <si>
    <t>Requerimiento Minergie</t>
  </si>
  <si>
    <t>E1.b</t>
  </si>
  <si>
    <t>Madera como material principal no estructural</t>
  </si>
  <si>
    <t>Unidad</t>
  </si>
  <si>
    <t>Total componente</t>
  </si>
  <si>
    <t>Componente en madera</t>
  </si>
  <si>
    <t xml:space="preserve">Estructura de tabiques interiores </t>
  </si>
  <si>
    <t>Mobiliario fijo</t>
  </si>
  <si>
    <t>número</t>
  </si>
  <si>
    <t>un</t>
  </si>
  <si>
    <t>Puertas interiores</t>
  </si>
  <si>
    <t>E2.b</t>
  </si>
  <si>
    <t xml:space="preserve">Elementos constructivos expuestos a la lluvia sin metales pesados </t>
  </si>
  <si>
    <t>Superficie con metales pesados no protegidos (m2)</t>
  </si>
  <si>
    <t>Requerimiento Minergie superficie (m2)</t>
  </si>
  <si>
    <t>Porcentaje con metales pesados</t>
  </si>
  <si>
    <t>Requerimiento Minergie %</t>
  </si>
  <si>
    <t>Requerimiento E2.b cumplido</t>
  </si>
  <si>
    <t>≤50</t>
  </si>
  <si>
    <t>&lt;10%</t>
  </si>
  <si>
    <t>Muros exteriores y bordes de ventanas</t>
  </si>
  <si>
    <t>≤300</t>
  </si>
  <si>
    <t>&lt;25%</t>
  </si>
  <si>
    <t>T1</t>
  </si>
  <si>
    <t>Producción de energía sin combustibles fósiles</t>
  </si>
  <si>
    <t>Uso</t>
  </si>
  <si>
    <t>Tipo</t>
  </si>
  <si>
    <t>Los valores de Calefacción, ACS y Refrigeración se declaran en la plataforma online. Se pueden obtener valores de eficiencia de referencia de diferentes tecnologías en el punto T1 de la Guía de Aplicación.</t>
  </si>
  <si>
    <t>Cocina 1</t>
  </si>
  <si>
    <t>Cocina 2</t>
  </si>
  <si>
    <t>Cocina 3</t>
  </si>
  <si>
    <t>Cocina 4</t>
  </si>
  <si>
    <t>T2</t>
  </si>
  <si>
    <t>Autoproducción de energía</t>
  </si>
  <si>
    <t>Superficie de cubierta</t>
  </si>
  <si>
    <t>Superficie destinada a paneles</t>
  </si>
  <si>
    <t>Potencia mínima requerida</t>
  </si>
  <si>
    <t>kWp</t>
  </si>
  <si>
    <t>Potencia instalada</t>
  </si>
  <si>
    <t>Cumplimiento de efificios en altura</t>
  </si>
  <si>
    <t>T2 (Obligatorio)</t>
  </si>
  <si>
    <t>T2.a (electivo)</t>
  </si>
  <si>
    <t>Potencia instalada por la compensación de cocina a gas</t>
  </si>
  <si>
    <t>Consumo promedio cocina a gas</t>
  </si>
  <si>
    <t>kWh/año</t>
  </si>
  <si>
    <t>Puede ingresar otro consumo de cocina (KWh/año) justificando con la ficha o especificación del proveedor del producto destacando el consumo e ingresando esta información en la pestaña de ingreso de documentos del requerimiento T2 de la plataforma Minergie.</t>
  </si>
  <si>
    <t>Consumo referencial</t>
  </si>
  <si>
    <t>Consumo justificado</t>
  </si>
  <si>
    <t>Consumo promedio cocina (kWh/año)</t>
  </si>
  <si>
    <t>Potencial eléctrico fotovoltaico</t>
  </si>
  <si>
    <t>kWh/KWp</t>
  </si>
  <si>
    <t>Para identificar el potencial eléctrico fotovoltáico, puede dirigirse al siguiente enlace y elegir la alternativa de potencial eléctrico en función del mapa de zonificación:</t>
  </si>
  <si>
    <t>Potencia del sistema fotovoltaico por vivienda para cocina</t>
  </si>
  <si>
    <t>Potencia del sistema fotovoltaico por vivienda para cocina (consumo justificado)</t>
  </si>
  <si>
    <t>Tipo de uso</t>
  </si>
  <si>
    <t>edificación única</t>
  </si>
  <si>
    <t>Materiales pesados</t>
  </si>
  <si>
    <t>Tipos de abertura de ventanas</t>
  </si>
  <si>
    <t>edificación única en altura</t>
  </si>
  <si>
    <t>hormigón</t>
  </si>
  <si>
    <t>condominio</t>
  </si>
  <si>
    <t>piedra</t>
  </si>
  <si>
    <t>Proyectante</t>
  </si>
  <si>
    <t>adobe</t>
  </si>
  <si>
    <t>Abatible</t>
  </si>
  <si>
    <t>Ubicación</t>
  </si>
  <si>
    <t>Región de Arica y Parinacota.</t>
  </si>
  <si>
    <t>Zona climática</t>
  </si>
  <si>
    <t>A</t>
  </si>
  <si>
    <t>cerámica</t>
  </si>
  <si>
    <t>Oscilo batiente</t>
  </si>
  <si>
    <t>Región de Tarapacá.</t>
  </si>
  <si>
    <t>B</t>
  </si>
  <si>
    <t>Corredera</t>
  </si>
  <si>
    <t>Región de Antofagasta.</t>
  </si>
  <si>
    <t>C</t>
  </si>
  <si>
    <t>densidad</t>
  </si>
  <si>
    <t>calor especifico</t>
  </si>
  <si>
    <t>conductividad</t>
  </si>
  <si>
    <t>Región de Atacama.</t>
  </si>
  <si>
    <t>D</t>
  </si>
  <si>
    <t>Adobe</t>
  </si>
  <si>
    <t>Región de Coquimbo.</t>
  </si>
  <si>
    <t>E</t>
  </si>
  <si>
    <t>Aluminio</t>
  </si>
  <si>
    <t>Región de Valparaíso.</t>
  </si>
  <si>
    <t>F</t>
  </si>
  <si>
    <t>Enlucido yeso</t>
  </si>
  <si>
    <t>Región Metropolitana de Santiago.</t>
  </si>
  <si>
    <t>G</t>
  </si>
  <si>
    <t>Región del Libertador General Bernardo O’Higgins.</t>
  </si>
  <si>
    <t>H</t>
  </si>
  <si>
    <t>Fibrocemento</t>
  </si>
  <si>
    <t>Región del Maule.</t>
  </si>
  <si>
    <t>I</t>
  </si>
  <si>
    <t>HA normal</t>
  </si>
  <si>
    <t>Región del Ñuble.</t>
  </si>
  <si>
    <t>HA con aridos ligeros</t>
  </si>
  <si>
    <t>Región del Biobío.</t>
  </si>
  <si>
    <t>Hormigón celular con áridos siliceos</t>
  </si>
  <si>
    <t>Región de La Araucanía.</t>
  </si>
  <si>
    <t>Hormigón con cenizas</t>
  </si>
  <si>
    <t>Región de Los Ríos.</t>
  </si>
  <si>
    <t>Hormigón con escorias de altos hornos</t>
  </si>
  <si>
    <t>Región de Los Lagos.</t>
  </si>
  <si>
    <t>Ladrillo macizo hecho a máquina</t>
  </si>
  <si>
    <t>Región de Aysén del General Carlos Ibáñez del Campo.</t>
  </si>
  <si>
    <t>Lana mineral colchoneta libre</t>
  </si>
  <si>
    <t>Región de Magallanes y la Antártica Chilena.</t>
  </si>
  <si>
    <t>Madera alamo</t>
  </si>
  <si>
    <t>Madera alerce</t>
  </si>
  <si>
    <t>Madera coigüe</t>
  </si>
  <si>
    <t>Madera pino insigne</t>
  </si>
  <si>
    <t>Madera raulí</t>
  </si>
  <si>
    <t>Tableros aglomerados de particulas de madera</t>
  </si>
  <si>
    <t>Plancha de corcho</t>
  </si>
  <si>
    <t>CLT</t>
  </si>
  <si>
    <t>Fuente de energía</t>
  </si>
  <si>
    <t>Factor de emisión KgCO2/KWh</t>
  </si>
  <si>
    <t>Gas (GLP)</t>
  </si>
  <si>
    <t>Pellet</t>
  </si>
  <si>
    <t>ERNC (electricidad)</t>
  </si>
  <si>
    <t>Grupos de elementos</t>
  </si>
  <si>
    <t>kgCO2e</t>
  </si>
  <si>
    <r>
      <t xml:space="preserve">Subestructura </t>
    </r>
    <r>
      <rPr>
        <i/>
        <sz val="8"/>
        <color theme="1"/>
        <rFont val="Arial"/>
        <family val="2"/>
      </rPr>
      <t>(Fundaciones, cimientos, sobrecimientos, aislación barrera de humedad. Todo lo referido a materiales bajo el nivel de terreno)</t>
    </r>
  </si>
  <si>
    <t>Poliestireno expandido</t>
  </si>
  <si>
    <r>
      <t>Superestructura (</t>
    </r>
    <r>
      <rPr>
        <i/>
        <sz val="8"/>
        <color theme="1"/>
        <rFont val="Arial"/>
        <family val="2"/>
      </rPr>
      <t>Marcos, losas de entrepiso, techumbre, escaleras, rampas, muros exteriores, ventanas y puertas exteriores)</t>
    </r>
  </si>
  <si>
    <t>Sobrecimientos</t>
  </si>
  <si>
    <t>EIFS muros</t>
  </si>
  <si>
    <t>Aislamiento</t>
  </si>
  <si>
    <t>Barrera de Humedad</t>
  </si>
  <si>
    <t>Lana de vidrio 50mm</t>
  </si>
  <si>
    <t>Relleno</t>
  </si>
  <si>
    <t>m3</t>
  </si>
  <si>
    <t>Losas / piso</t>
  </si>
  <si>
    <t>Estructura metalcón</t>
  </si>
  <si>
    <t>Techumbre</t>
  </si>
  <si>
    <t>Plancha volcanita 15mm</t>
  </si>
  <si>
    <t>Muros envolvente</t>
  </si>
  <si>
    <t>Plancha volcanita 10mm</t>
  </si>
  <si>
    <t>Escaleras / rampas</t>
  </si>
  <si>
    <t>Ventanas PVC</t>
  </si>
  <si>
    <t>Ventanas /puertas</t>
  </si>
  <si>
    <t>Puertas madera</t>
  </si>
  <si>
    <t>Impermeabilizante (membrana PVC)</t>
  </si>
  <si>
    <t>Pino radiata</t>
  </si>
  <si>
    <t>Plancha aluminio</t>
  </si>
  <si>
    <t>Plancha de madera terciada</t>
  </si>
  <si>
    <t>Plancha de fibrocemento</t>
  </si>
  <si>
    <t>Plancha de OSB</t>
  </si>
  <si>
    <t>Placa MDF (fibra de madera)</t>
  </si>
  <si>
    <t>Poliuretano expandido</t>
  </si>
  <si>
    <t>Poliuretano proyectado</t>
  </si>
  <si>
    <t>Ladrillo</t>
  </si>
  <si>
    <t>ton</t>
  </si>
  <si>
    <t>Barras de refuerzo acero</t>
  </si>
  <si>
    <t>Perfiles de acero laminado</t>
  </si>
  <si>
    <t>Hormigón celular</t>
  </si>
  <si>
    <t>Concreto Ready Mix Mpa 35</t>
  </si>
  <si>
    <t>Eficiencia</t>
  </si>
  <si>
    <t>Calefactor individual de leña</t>
  </si>
  <si>
    <t>Calefacción individual de pellet</t>
  </si>
  <si>
    <t>Caldera central de leña</t>
  </si>
  <si>
    <t>Caldera central de Pellet</t>
  </si>
  <si>
    <t>Bomba de calor aire-agua</t>
  </si>
  <si>
    <t>Bomba de calor agua-agua</t>
  </si>
  <si>
    <t>Bomba de calor terreno-agua</t>
  </si>
  <si>
    <t>Cocina a leña</t>
  </si>
  <si>
    <t>Cocina a gas</t>
  </si>
  <si>
    <t>Cocina eléctrica</t>
  </si>
  <si>
    <t>T2 Mapa radiación solar</t>
  </si>
  <si>
    <t>KWh/KWp * año</t>
  </si>
  <si>
    <t>GLP</t>
  </si>
  <si>
    <t>conama___gui__a_para_la_estimacio__n_de_emisiones___retc__.pdf (thermal.cl)</t>
  </si>
  <si>
    <t>KgCO2eq/Kg</t>
  </si>
  <si>
    <t>Chile</t>
  </si>
  <si>
    <t>0.25</t>
  </si>
  <si>
    <t>kg CO2e / kWh</t>
  </si>
  <si>
    <t>3.19</t>
  </si>
  <si>
    <t>kg CO2e / kg</t>
  </si>
  <si>
    <t>OneClick</t>
  </si>
  <si>
    <t>Directrices del IPCC de 2006 para los inventarios nacionales de gases de efecto invernadero</t>
  </si>
  <si>
    <t>ELECTRICIDAD</t>
  </si>
  <si>
    <t>Factores de Emisión – Energía Abierta | Comisión Nacional de Energía (energiaabierta.cl)</t>
  </si>
  <si>
    <t>Última fecha disponible: Marzo 2022</t>
  </si>
  <si>
    <t> KgCO2eq/ KWh</t>
  </si>
  <si>
    <t>KgCO2eq/MWh</t>
  </si>
  <si>
    <t>KWh</t>
  </si>
  <si>
    <t>KgCO2eq/KWh</t>
  </si>
  <si>
    <t>Kg</t>
  </si>
  <si>
    <t>0.62</t>
  </si>
  <si>
    <t>PELLET</t>
  </si>
  <si>
    <t>Mundo</t>
  </si>
  <si>
    <t>Contenido carbono biogénico</t>
  </si>
  <si>
    <t>Francia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</si>
</sst>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5" x14ac:knownFonts="1">
    <font>
      <sz val="10"/>
      <color theme="1"/>
      <name val="Arial"/>
      <family val="2"/>
    </font>
    <font>
      <b/>
      <sz val="10"/>
      <color theme="1"/>
      <name val="Arial"/>
      <family val="2"/>
    </font>
    <font>
      <sz val="10"/>
      <color theme="0"/>
      <name val="Arial"/>
      <family val="2"/>
    </font>
    <font>
      <sz val="8"/>
      <color rgb="FF37474F"/>
      <name val="Arial"/>
      <family val="2"/>
    </font>
    <font>
      <sz val="11"/>
      <color theme="0"/>
      <name val="Arial"/>
      <family val="2"/>
    </font>
    <font>
      <sz val="11"/>
      <name val="Arial"/>
      <family val="2"/>
    </font>
    <font>
      <i/>
      <sz val="8"/>
      <color theme="1"/>
      <name val="Arial"/>
      <family val="2"/>
    </font>
    <font>
      <b/>
      <sz val="9"/>
      <color rgb="FFFF7C80"/>
      <name val="Times New Roman"/>
      <family val="1"/>
    </font>
    <font>
      <b/>
      <sz val="10"/>
      <name val="Arial"/>
      <family val="2"/>
    </font>
    <font>
      <b/>
      <sz val="10"/>
      <color theme="0"/>
      <name val="Arial"/>
      <family val="2"/>
    </font>
    <font>
      <u/>
      <sz val="10"/>
      <color theme="10"/>
      <name val="Arial"/>
      <family val="2"/>
    </font>
    <font>
      <b/>
      <sz val="10"/>
      <color theme="7" tint="0.79998168889431442"/>
      <name val="Arial"/>
      <family val="2"/>
    </font>
    <font>
      <sz val="10"/>
      <name val="Arial"/>
      <family val="2"/>
    </font>
    <font>
      <b/>
      <sz val="10"/>
      <color theme="9" tint="-0.249977111117893"/>
      <name val="Arial"/>
      <family val="2"/>
    </font>
    <font>
      <sz val="8"/>
      <color theme="1"/>
      <name val="Arial"/>
      <family val="2"/>
    </font>
    <font>
      <sz val="10"/>
      <color theme="1"/>
      <name val="Arial"/>
      <family val="2"/>
    </font>
    <font>
      <sz val="10"/>
      <color rgb="FFFF5B5F"/>
      <name val="Arial"/>
      <family val="2"/>
    </font>
    <font>
      <sz val="10"/>
      <color theme="0" tint="-0.499984740745262"/>
      <name val="Arial"/>
      <family val="2"/>
    </font>
    <font>
      <sz val="8"/>
      <name val="Arial"/>
      <family val="2"/>
    </font>
    <font>
      <b/>
      <sz val="10"/>
      <color rgb="FFFF7C80"/>
      <name val="Arial"/>
      <family val="2"/>
    </font>
    <font>
      <b/>
      <sz val="8"/>
      <color rgb="FFFF7C80"/>
      <name val="Arial"/>
      <family val="2"/>
    </font>
    <font>
      <b/>
      <u/>
      <sz val="10"/>
      <color rgb="FFFFCCCC"/>
      <name val="Arial"/>
      <family val="2"/>
    </font>
    <font>
      <vertAlign val="superscript"/>
      <sz val="10"/>
      <color theme="1"/>
      <name val="Arial"/>
      <family val="2"/>
    </font>
    <font>
      <b/>
      <sz val="11"/>
      <name val="Arial"/>
      <family val="2"/>
    </font>
    <font>
      <b/>
      <sz val="11"/>
      <color theme="0"/>
      <name val="Arial"/>
      <family val="2"/>
    </font>
  </fonts>
  <fills count="13">
    <fill>
      <patternFill patternType="none"/>
    </fill>
    <fill>
      <patternFill patternType="gray125"/>
    </fill>
    <fill>
      <patternFill patternType="solid">
        <fgColor rgb="FFFF7C8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4" tint="-0.249977111117893"/>
        <bgColor indexed="64"/>
      </patternFill>
    </fill>
    <fill>
      <patternFill patternType="solid">
        <fgColor theme="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FF9999"/>
        <bgColor indexed="64"/>
      </patternFill>
    </fill>
    <fill>
      <patternFill patternType="solid">
        <fgColor rgb="FFFFCCCC"/>
        <bgColor indexed="64"/>
      </patternFill>
    </fill>
  </fills>
  <borders count="56">
    <border>
      <left/>
      <right/>
      <top/>
      <bottom/>
      <diagonal/>
    </border>
    <border>
      <left style="medium">
        <color rgb="FFFF7C80"/>
      </left>
      <right/>
      <top style="medium">
        <color rgb="FFFF7C80"/>
      </top>
      <bottom style="medium">
        <color rgb="FFFF7C80"/>
      </bottom>
      <diagonal/>
    </border>
    <border>
      <left/>
      <right style="medium">
        <color rgb="FFFF7C80"/>
      </right>
      <top style="medium">
        <color rgb="FFFF7C80"/>
      </top>
      <bottom style="medium">
        <color rgb="FFFF7C80"/>
      </bottom>
      <diagonal/>
    </border>
    <border>
      <left style="medium">
        <color rgb="FFFF7C80"/>
      </left>
      <right/>
      <top style="medium">
        <color rgb="FFFF7C80"/>
      </top>
      <bottom/>
      <diagonal/>
    </border>
    <border>
      <left/>
      <right/>
      <top style="medium">
        <color rgb="FFFF7C80"/>
      </top>
      <bottom/>
      <diagonal/>
    </border>
    <border>
      <left/>
      <right style="medium">
        <color rgb="FFFF7C80"/>
      </right>
      <top style="medium">
        <color rgb="FFFF7C80"/>
      </top>
      <bottom/>
      <diagonal/>
    </border>
    <border>
      <left style="medium">
        <color rgb="FFFF7C80"/>
      </left>
      <right/>
      <top/>
      <bottom/>
      <diagonal/>
    </border>
    <border>
      <left/>
      <right style="medium">
        <color rgb="FFFF7C80"/>
      </right>
      <top/>
      <bottom/>
      <diagonal/>
    </border>
    <border>
      <left style="medium">
        <color rgb="FFFF7C80"/>
      </left>
      <right/>
      <top/>
      <bottom style="medium">
        <color rgb="FFFF7C80"/>
      </bottom>
      <diagonal/>
    </border>
    <border>
      <left/>
      <right/>
      <top/>
      <bottom style="medium">
        <color rgb="FFFF7C80"/>
      </bottom>
      <diagonal/>
    </border>
    <border>
      <left/>
      <right style="medium">
        <color rgb="FFFF7C80"/>
      </right>
      <top/>
      <bottom style="medium">
        <color rgb="FFFF7C80"/>
      </bottom>
      <diagonal/>
    </border>
    <border>
      <left style="thin">
        <color rgb="FFFF7C80"/>
      </left>
      <right style="thin">
        <color rgb="FFFF7C80"/>
      </right>
      <top style="thin">
        <color rgb="FFFF7C80"/>
      </top>
      <bottom style="thin">
        <color rgb="FFFF7C80"/>
      </bottom>
      <diagonal/>
    </border>
    <border>
      <left style="medium">
        <color rgb="FFFF7C80"/>
      </left>
      <right style="medium">
        <color rgb="FFFF7C80"/>
      </right>
      <top style="medium">
        <color rgb="FFFF7C80"/>
      </top>
      <bottom style="medium">
        <color rgb="FFFF7C80"/>
      </bottom>
      <diagonal/>
    </border>
    <border>
      <left style="medium">
        <color rgb="FFFF7C80"/>
      </left>
      <right style="thin">
        <color rgb="FFFF7C80"/>
      </right>
      <top style="medium">
        <color rgb="FFFF7C80"/>
      </top>
      <bottom style="thin">
        <color rgb="FFFF7C80"/>
      </bottom>
      <diagonal/>
    </border>
    <border>
      <left style="thin">
        <color rgb="FFFF7C80"/>
      </left>
      <right style="medium">
        <color rgb="FFFF7C80"/>
      </right>
      <top style="medium">
        <color rgb="FFFF7C80"/>
      </top>
      <bottom style="thin">
        <color rgb="FFFF7C80"/>
      </bottom>
      <diagonal/>
    </border>
    <border>
      <left style="medium">
        <color rgb="FFFF7C80"/>
      </left>
      <right style="thin">
        <color rgb="FFFF7C80"/>
      </right>
      <top style="thin">
        <color rgb="FFFF7C80"/>
      </top>
      <bottom style="thin">
        <color rgb="FFFF7C80"/>
      </bottom>
      <diagonal/>
    </border>
    <border>
      <left style="thin">
        <color rgb="FFFF7C80"/>
      </left>
      <right style="medium">
        <color rgb="FFFF7C80"/>
      </right>
      <top style="thin">
        <color rgb="FFFF7C80"/>
      </top>
      <bottom style="thin">
        <color rgb="FFFF7C80"/>
      </bottom>
      <diagonal/>
    </border>
    <border>
      <left style="medium">
        <color rgb="FFFF7C80"/>
      </left>
      <right style="thin">
        <color rgb="FFFF7C80"/>
      </right>
      <top style="thin">
        <color rgb="FFFF7C80"/>
      </top>
      <bottom style="medium">
        <color rgb="FFFF7C80"/>
      </bottom>
      <diagonal/>
    </border>
    <border>
      <left style="thin">
        <color rgb="FFFF7C80"/>
      </left>
      <right style="medium">
        <color rgb="FFFF7C80"/>
      </right>
      <top style="thin">
        <color rgb="FFFF7C80"/>
      </top>
      <bottom style="medium">
        <color rgb="FFFF7C80"/>
      </bottom>
      <diagonal/>
    </border>
    <border>
      <left/>
      <right/>
      <top style="medium">
        <color rgb="FFFF7C80"/>
      </top>
      <bottom style="medium">
        <color rgb="FFFF7C80"/>
      </bottom>
      <diagonal/>
    </border>
    <border>
      <left style="thin">
        <color rgb="FFFF7C80"/>
      </left>
      <right style="thin">
        <color rgb="FFFF7C80"/>
      </right>
      <top/>
      <bottom style="thin">
        <color rgb="FFFF7C80"/>
      </bottom>
      <diagonal/>
    </border>
    <border>
      <left style="medium">
        <color rgb="FFFF7C80"/>
      </left>
      <right style="medium">
        <color rgb="FFFF7C80"/>
      </right>
      <top style="medium">
        <color rgb="FFFF7C80"/>
      </top>
      <bottom/>
      <diagonal/>
    </border>
    <border>
      <left style="medium">
        <color rgb="FFFF7C80"/>
      </left>
      <right style="medium">
        <color rgb="FFFF7C80"/>
      </right>
      <top style="thin">
        <color rgb="FFFF7C80"/>
      </top>
      <bottom style="thin">
        <color rgb="FFFF7C80"/>
      </bottom>
      <diagonal/>
    </border>
    <border>
      <left style="medium">
        <color rgb="FFFF7C80"/>
      </left>
      <right style="medium">
        <color rgb="FFFF7C80"/>
      </right>
      <top style="thin">
        <color rgb="FFFF7C80"/>
      </top>
      <bottom style="medium">
        <color rgb="FFFF7C80"/>
      </bottom>
      <diagonal/>
    </border>
    <border>
      <left style="medium">
        <color rgb="FFFF7C80"/>
      </left>
      <right/>
      <top/>
      <bottom style="thin">
        <color rgb="FFFF7C80"/>
      </bottom>
      <diagonal/>
    </border>
    <border>
      <left style="medium">
        <color rgb="FFFF7C80"/>
      </left>
      <right/>
      <top style="thin">
        <color rgb="FFFF7C80"/>
      </top>
      <bottom style="thin">
        <color rgb="FFFF7C80"/>
      </bottom>
      <diagonal/>
    </border>
    <border>
      <left style="medium">
        <color rgb="FFFF7C80"/>
      </left>
      <right/>
      <top style="thin">
        <color rgb="FFFF7C80"/>
      </top>
      <bottom style="medium">
        <color rgb="FFFF7C80"/>
      </bottom>
      <diagonal/>
    </border>
    <border>
      <left style="thin">
        <color rgb="FFFF7C80"/>
      </left>
      <right style="thin">
        <color rgb="FFFF7C80"/>
      </right>
      <top style="thin">
        <color rgb="FFFF7C80"/>
      </top>
      <bottom/>
      <diagonal/>
    </border>
    <border>
      <left style="medium">
        <color rgb="FFFF7C80"/>
      </left>
      <right style="medium">
        <color rgb="FFFF7C80"/>
      </right>
      <top/>
      <bottom style="medium">
        <color rgb="FFFF7C80"/>
      </bottom>
      <diagonal/>
    </border>
    <border>
      <left style="medium">
        <color rgb="FFFF7C80"/>
      </left>
      <right style="thin">
        <color rgb="FFFF7C80"/>
      </right>
      <top style="medium">
        <color rgb="FFFF7C80"/>
      </top>
      <bottom style="medium">
        <color rgb="FFFF7C80"/>
      </bottom>
      <diagonal/>
    </border>
    <border>
      <left style="thin">
        <color rgb="FFFF7C80"/>
      </left>
      <right style="thin">
        <color rgb="FFFF7C80"/>
      </right>
      <top style="medium">
        <color rgb="FFFF7C80"/>
      </top>
      <bottom style="medium">
        <color rgb="FFFF7C80"/>
      </bottom>
      <diagonal/>
    </border>
    <border>
      <left style="thin">
        <color rgb="FFFF7C80"/>
      </left>
      <right style="medium">
        <color rgb="FFFF7C80"/>
      </right>
      <top style="medium">
        <color rgb="FFFF7C80"/>
      </top>
      <bottom style="medium">
        <color rgb="FFFF7C80"/>
      </bottom>
      <diagonal/>
    </border>
    <border>
      <left style="thin">
        <color rgb="FFFF7C80"/>
      </left>
      <right/>
      <top style="medium">
        <color rgb="FFFF7C80"/>
      </top>
      <bottom style="medium">
        <color rgb="FFFF7C80"/>
      </bottom>
      <diagonal/>
    </border>
    <border>
      <left style="thin">
        <color rgb="FFFF7C80"/>
      </left>
      <right style="medium">
        <color rgb="FFFF7C80"/>
      </right>
      <top/>
      <bottom style="thin">
        <color rgb="FFFF7C80"/>
      </bottom>
      <diagonal/>
    </border>
    <border>
      <left style="medium">
        <color rgb="FFFF7C80"/>
      </left>
      <right style="thin">
        <color rgb="FFFF7C80"/>
      </right>
      <top/>
      <bottom style="thin">
        <color rgb="FFFF7C80"/>
      </bottom>
      <diagonal/>
    </border>
    <border>
      <left style="thin">
        <color rgb="FFFF7C80"/>
      </left>
      <right style="medium">
        <color rgb="FFFF7C80"/>
      </right>
      <top/>
      <bottom/>
      <diagonal/>
    </border>
    <border>
      <left style="thin">
        <color rgb="FFFF7C80"/>
      </left>
      <right style="medium">
        <color rgb="FFFF7C80"/>
      </right>
      <top/>
      <bottom style="medium">
        <color rgb="FFFF7C80"/>
      </bottom>
      <diagonal/>
    </border>
    <border>
      <left style="thin">
        <color theme="0"/>
      </left>
      <right style="thin">
        <color theme="0"/>
      </right>
      <top style="thin">
        <color theme="0"/>
      </top>
      <bottom style="thin">
        <color theme="0"/>
      </bottom>
      <diagonal/>
    </border>
    <border>
      <left style="medium">
        <color rgb="FFFF7C80"/>
      </left>
      <right style="thin">
        <color theme="0"/>
      </right>
      <top style="thin">
        <color theme="0"/>
      </top>
      <bottom style="thin">
        <color theme="0"/>
      </bottom>
      <diagonal/>
    </border>
    <border>
      <left style="medium">
        <color rgb="FFFF7C80"/>
      </left>
      <right style="thin">
        <color theme="0"/>
      </right>
      <top style="thin">
        <color theme="0"/>
      </top>
      <bottom style="medium">
        <color rgb="FFFF7C80"/>
      </bottom>
      <diagonal/>
    </border>
    <border>
      <left style="thin">
        <color theme="0"/>
      </left>
      <right style="thin">
        <color theme="0"/>
      </right>
      <top style="thin">
        <color theme="0"/>
      </top>
      <bottom style="medium">
        <color rgb="FFFF7C80"/>
      </bottom>
      <diagonal/>
    </border>
    <border>
      <left style="thin">
        <color theme="0"/>
      </left>
      <right style="thin">
        <color theme="0"/>
      </right>
      <top/>
      <bottom style="thin">
        <color theme="0"/>
      </bottom>
      <diagonal/>
    </border>
    <border>
      <left style="medium">
        <color rgb="FFFF7C80"/>
      </left>
      <right style="medium">
        <color rgb="FFFF7C80"/>
      </right>
      <top/>
      <bottom style="thin">
        <color rgb="FFFF7C80"/>
      </bottom>
      <diagonal/>
    </border>
    <border>
      <left style="thin">
        <color theme="0"/>
      </left>
      <right style="medium">
        <color rgb="FFFF7C80"/>
      </right>
      <top style="medium">
        <color rgb="FFFF7C80"/>
      </top>
      <bottom style="thin">
        <color theme="0"/>
      </bottom>
      <diagonal/>
    </border>
    <border>
      <left style="thin">
        <color theme="0"/>
      </left>
      <right style="medium">
        <color rgb="FFFF7C80"/>
      </right>
      <top style="thin">
        <color theme="0"/>
      </top>
      <bottom style="thin">
        <color theme="0"/>
      </bottom>
      <diagonal/>
    </border>
    <border>
      <left style="thin">
        <color theme="0"/>
      </left>
      <right style="medium">
        <color rgb="FFFF7C80"/>
      </right>
      <top style="thin">
        <color theme="0"/>
      </top>
      <bottom style="medium">
        <color rgb="FFFF7C80"/>
      </bottom>
      <diagonal/>
    </border>
    <border>
      <left style="thin">
        <color rgb="FFFF7C80"/>
      </left>
      <right/>
      <top/>
      <bottom style="thin">
        <color rgb="FFFF7C80"/>
      </bottom>
      <diagonal/>
    </border>
    <border>
      <left/>
      <right/>
      <top style="thin">
        <color rgb="FFFF7C80"/>
      </top>
      <bottom style="medium">
        <color rgb="FFFF7C80"/>
      </bottom>
      <diagonal/>
    </border>
    <border>
      <left/>
      <right style="thin">
        <color rgb="FFFF7C80"/>
      </right>
      <top style="medium">
        <color rgb="FFFF7C80"/>
      </top>
      <bottom style="medium">
        <color rgb="FFFF7C80"/>
      </bottom>
      <diagonal/>
    </border>
    <border>
      <left style="medium">
        <color rgb="FFFF7C80"/>
      </left>
      <right style="medium">
        <color rgb="FFFF7C80"/>
      </right>
      <top/>
      <bottom/>
      <diagonal/>
    </border>
    <border>
      <left style="thin">
        <color rgb="FFFF7C80"/>
      </left>
      <right style="thin">
        <color rgb="FFFF7C80"/>
      </right>
      <top style="medium">
        <color rgb="FFFF7C80"/>
      </top>
      <bottom style="thin">
        <color rgb="FFFF7C80"/>
      </bottom>
      <diagonal/>
    </border>
    <border>
      <left style="thin">
        <color rgb="FFFF7C80"/>
      </left>
      <right style="thin">
        <color rgb="FFFF7C80"/>
      </right>
      <top style="thin">
        <color rgb="FFFF7C80"/>
      </top>
      <bottom style="medium">
        <color rgb="FFFF7C80"/>
      </bottom>
      <diagonal/>
    </border>
    <border>
      <left style="thin">
        <color rgb="FFFF7C80"/>
      </left>
      <right/>
      <top style="thin">
        <color rgb="FFFF7C80"/>
      </top>
      <bottom/>
      <diagonal/>
    </border>
    <border>
      <left/>
      <right style="thin">
        <color rgb="FFFF7C80"/>
      </right>
      <top style="thin">
        <color rgb="FFFF7C80"/>
      </top>
      <bottom/>
      <diagonal/>
    </border>
    <border>
      <left/>
      <right style="thin">
        <color rgb="FFFF7C80"/>
      </right>
      <top/>
      <bottom style="thin">
        <color rgb="FFFF7C80"/>
      </bottom>
      <diagonal/>
    </border>
    <border>
      <left/>
      <right style="thin">
        <color rgb="FFFF7C80"/>
      </right>
      <top style="thin">
        <color rgb="FFFF7C80"/>
      </top>
      <bottom style="thin">
        <color rgb="FFFF7C80"/>
      </bottom>
      <diagonal/>
    </border>
  </borders>
  <cellStyleXfs count="3">
    <xf numFmtId="0" fontId="0" fillId="0" borderId="0"/>
    <xf numFmtId="0" fontId="10" fillId="0" borderId="0" applyNumberFormat="0" applyFill="0" applyBorder="0" applyAlignment="0" applyProtection="0"/>
    <xf numFmtId="9" fontId="15" fillId="0" borderId="0" applyFont="0" applyFill="0" applyBorder="0" applyAlignment="0" applyProtection="0"/>
  </cellStyleXfs>
  <cellXfs count="293">
    <xf numFmtId="0" fontId="0" fillId="0" borderId="0" xfId="0"/>
    <xf numFmtId="0" fontId="0" fillId="0" borderId="0" xfId="0" applyAlignment="1">
      <alignment horizontal="center"/>
    </xf>
    <xf numFmtId="0" fontId="2" fillId="2" borderId="0" xfId="0" applyFont="1" applyFill="1"/>
    <xf numFmtId="0" fontId="0" fillId="0" borderId="2" xfId="0" applyBorder="1" applyAlignment="1">
      <alignment horizontal="center"/>
    </xf>
    <xf numFmtId="0" fontId="0" fillId="0" borderId="2" xfId="0" applyBorder="1" applyAlignment="1">
      <alignment horizontal="center" vertical="center"/>
    </xf>
    <xf numFmtId="0" fontId="1" fillId="0" borderId="0" xfId="0" applyFont="1"/>
    <xf numFmtId="0" fontId="0" fillId="0" borderId="3" xfId="0" applyBorder="1"/>
    <xf numFmtId="0" fontId="0" fillId="0" borderId="5" xfId="0" applyBorder="1" applyAlignment="1">
      <alignment horizontal="center"/>
    </xf>
    <xf numFmtId="0" fontId="0" fillId="0" borderId="6" xfId="0" applyBorder="1"/>
    <xf numFmtId="0" fontId="0" fillId="0" borderId="8" xfId="0" applyBorder="1"/>
    <xf numFmtId="0" fontId="0" fillId="0" borderId="9" xfId="0" applyBorder="1"/>
    <xf numFmtId="0" fontId="0" fillId="0" borderId="7" xfId="0" applyBorder="1" applyAlignment="1">
      <alignment horizontal="center"/>
    </xf>
    <xf numFmtId="0" fontId="0" fillId="0" borderId="10" xfId="0"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1"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6" fillId="0" borderId="0" xfId="0" applyFont="1"/>
    <xf numFmtId="1" fontId="0" fillId="2" borderId="7" xfId="0" applyNumberFormat="1" applyFill="1" applyBorder="1" applyAlignment="1">
      <alignment horizontal="center" vertical="center"/>
    </xf>
    <xf numFmtId="0" fontId="0" fillId="0" borderId="7" xfId="0" applyBorder="1"/>
    <xf numFmtId="0" fontId="3" fillId="0" borderId="0" xfId="0" applyFont="1" applyAlignment="1">
      <alignment horizontal="left" vertical="center" wrapText="1" indent="1"/>
    </xf>
    <xf numFmtId="0" fontId="1" fillId="2" borderId="3" xfId="0" applyFont="1" applyFill="1" applyBorder="1"/>
    <xf numFmtId="0" fontId="1" fillId="2" borderId="4" xfId="0" applyFont="1" applyFill="1" applyBorder="1"/>
    <xf numFmtId="0" fontId="1" fillId="2" borderId="5" xfId="0" applyFont="1" applyFill="1" applyBorder="1"/>
    <xf numFmtId="0" fontId="0" fillId="0" borderId="11" xfId="0" applyBorder="1"/>
    <xf numFmtId="0" fontId="0" fillId="0" borderId="11" xfId="0" applyBorder="1" applyAlignment="1">
      <alignment wrapText="1"/>
    </xf>
    <xf numFmtId="0" fontId="0" fillId="0" borderId="11" xfId="0" applyBorder="1" applyAlignment="1">
      <alignment vertical="center" wrapText="1"/>
    </xf>
    <xf numFmtId="0" fontId="8" fillId="2" borderId="0" xfId="0" applyFont="1" applyFill="1" applyAlignment="1">
      <alignment vertical="center"/>
    </xf>
    <xf numFmtId="0" fontId="0" fillId="2" borderId="0" xfId="0" applyFill="1"/>
    <xf numFmtId="0" fontId="0" fillId="2" borderId="0" xfId="0" applyFill="1" applyAlignment="1">
      <alignment horizontal="center"/>
    </xf>
    <xf numFmtId="0" fontId="1" fillId="2" borderId="0" xfId="0" applyFont="1" applyFill="1"/>
    <xf numFmtId="164" fontId="0" fillId="2" borderId="5" xfId="0" applyNumberFormat="1" applyFill="1" applyBorder="1" applyAlignment="1">
      <alignment horizontal="center" vertical="center"/>
    </xf>
    <xf numFmtId="0" fontId="1" fillId="0" borderId="13" xfId="0" applyFont="1" applyBorder="1"/>
    <xf numFmtId="0" fontId="1" fillId="0" borderId="14" xfId="0" applyFont="1" applyBorder="1"/>
    <xf numFmtId="0" fontId="0" fillId="0" borderId="15" xfId="0" applyBorder="1"/>
    <xf numFmtId="0" fontId="0" fillId="0" borderId="16" xfId="0" applyBorder="1"/>
    <xf numFmtId="0" fontId="11" fillId="5" borderId="0" xfId="0" applyFont="1" applyFill="1" applyAlignment="1">
      <alignment vertical="center"/>
    </xf>
    <xf numFmtId="0" fontId="11" fillId="5" borderId="0" xfId="0" applyFont="1" applyFill="1"/>
    <xf numFmtId="0" fontId="10" fillId="0" borderId="0" xfId="1"/>
    <xf numFmtId="0" fontId="11" fillId="6" borderId="0" xfId="0" applyFont="1" applyFill="1"/>
    <xf numFmtId="0" fontId="12" fillId="7" borderId="0" xfId="0" applyFont="1" applyFill="1" applyAlignment="1">
      <alignment horizontal="right"/>
    </xf>
    <xf numFmtId="0" fontId="12" fillId="7" borderId="0" xfId="0" applyFont="1" applyFill="1"/>
    <xf numFmtId="0" fontId="11" fillId="0" borderId="0" xfId="0" applyFont="1" applyAlignment="1">
      <alignment vertical="center"/>
    </xf>
    <xf numFmtId="0" fontId="10" fillId="0" borderId="0" xfId="1" applyFill="1"/>
    <xf numFmtId="0" fontId="11" fillId="0" borderId="0" xfId="0" applyFont="1"/>
    <xf numFmtId="0" fontId="0" fillId="8" borderId="0" xfId="0" applyFill="1"/>
    <xf numFmtId="0" fontId="0" fillId="8" borderId="0" xfId="0" applyFill="1" applyAlignment="1">
      <alignment wrapText="1"/>
    </xf>
    <xf numFmtId="0" fontId="0" fillId="0" borderId="0" xfId="0" applyAlignment="1">
      <alignment wrapText="1"/>
    </xf>
    <xf numFmtId="0" fontId="13" fillId="0" borderId="0" xfId="0" applyFont="1"/>
    <xf numFmtId="0" fontId="0" fillId="9" borderId="0" xfId="0" applyFill="1" applyAlignment="1">
      <alignment horizontal="right"/>
    </xf>
    <xf numFmtId="0" fontId="0" fillId="9" borderId="0" xfId="0" applyFill="1"/>
    <xf numFmtId="0" fontId="0" fillId="7" borderId="0" xfId="0" applyFill="1" applyAlignment="1">
      <alignment horizontal="right"/>
    </xf>
    <xf numFmtId="0" fontId="0" fillId="0" borderId="16" xfId="0" applyBorder="1" applyAlignment="1">
      <alignment horizontal="center" vertical="center"/>
    </xf>
    <xf numFmtId="0" fontId="0" fillId="0" borderId="17" xfId="0" applyBorder="1"/>
    <xf numFmtId="0" fontId="0" fillId="0" borderId="18" xfId="0" applyBorder="1" applyAlignment="1">
      <alignment horizont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4" xfId="0" applyFont="1" applyBorder="1" applyAlignment="1">
      <alignment horizontal="center" vertical="center" wrapText="1"/>
    </xf>
    <xf numFmtId="0" fontId="0" fillId="0" borderId="11" xfId="0" applyBorder="1" applyAlignment="1">
      <alignment vertical="center"/>
    </xf>
    <xf numFmtId="0" fontId="0" fillId="0" borderId="20" xfId="0" applyBorder="1" applyAlignment="1">
      <alignment horizontal="center" vertical="center"/>
    </xf>
    <xf numFmtId="0" fontId="1" fillId="0" borderId="5" xfId="0" applyFont="1" applyBorder="1" applyAlignment="1">
      <alignment horizontal="center" vertical="center" wrapText="1"/>
    </xf>
    <xf numFmtId="0" fontId="1" fillId="0" borderId="12" xfId="0" applyFont="1" applyBorder="1"/>
    <xf numFmtId="0" fontId="1" fillId="0" borderId="21" xfId="0" applyFont="1" applyBorder="1"/>
    <xf numFmtId="0" fontId="1" fillId="0" borderId="24" xfId="0" applyFont="1" applyBorder="1"/>
    <xf numFmtId="0" fontId="0" fillId="0" borderId="25" xfId="0" applyBorder="1" applyAlignment="1">
      <alignment wrapText="1"/>
    </xf>
    <xf numFmtId="0" fontId="0" fillId="0" borderId="26" xfId="0" applyBorder="1" applyAlignment="1">
      <alignment wrapText="1"/>
    </xf>
    <xf numFmtId="0" fontId="0" fillId="0" borderId="22" xfId="0" applyBorder="1"/>
    <xf numFmtId="0" fontId="0" fillId="0" borderId="23" xfId="0" applyBorder="1"/>
    <xf numFmtId="0" fontId="1" fillId="0" borderId="21" xfId="0" applyFont="1" applyBorder="1" applyAlignment="1">
      <alignment wrapText="1"/>
    </xf>
    <xf numFmtId="0" fontId="0" fillId="0" borderId="20" xfId="0" applyBorder="1" applyAlignment="1">
      <alignment vertical="center"/>
    </xf>
    <xf numFmtId="0" fontId="1" fillId="0" borderId="0" xfId="0" applyFont="1" applyAlignment="1">
      <alignment wrapText="1"/>
    </xf>
    <xf numFmtId="0" fontId="0" fillId="0" borderId="27" xfId="0" applyBorder="1"/>
    <xf numFmtId="0" fontId="16" fillId="0" borderId="11" xfId="0" applyFont="1" applyBorder="1"/>
    <xf numFmtId="9" fontId="16" fillId="0" borderId="11" xfId="2" applyFont="1" applyBorder="1"/>
    <xf numFmtId="0" fontId="17" fillId="0" borderId="11" xfId="0" applyFont="1" applyBorder="1"/>
    <xf numFmtId="9" fontId="17" fillId="0" borderId="11" xfId="2" applyFont="1" applyBorder="1"/>
    <xf numFmtId="0" fontId="0" fillId="0" borderId="20" xfId="0" applyBorder="1" applyAlignment="1">
      <alignment horizontal="center" vertical="center" wrapText="1"/>
    </xf>
    <xf numFmtId="164" fontId="0" fillId="0" borderId="11" xfId="0" applyNumberFormat="1" applyBorder="1"/>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 xfId="0" applyFont="1" applyBorder="1" applyAlignment="1">
      <alignment horizontal="center" vertical="center" wrapText="1"/>
    </xf>
    <xf numFmtId="0" fontId="0" fillId="0" borderId="0" xfId="0" applyAlignment="1">
      <alignment horizontal="left"/>
    </xf>
    <xf numFmtId="0" fontId="12" fillId="0" borderId="3" xfId="0" applyFont="1" applyBorder="1" applyAlignment="1">
      <alignment horizontal="left" wrapText="1"/>
    </xf>
    <xf numFmtId="0" fontId="12" fillId="0" borderId="6" xfId="0" applyFont="1" applyBorder="1" applyAlignment="1">
      <alignment horizontal="left" wrapText="1"/>
    </xf>
    <xf numFmtId="9" fontId="0" fillId="0" borderId="0" xfId="2" applyFont="1"/>
    <xf numFmtId="9" fontId="0" fillId="0" borderId="7" xfId="2" applyFont="1" applyBorder="1" applyAlignment="1">
      <alignment horizontal="center" vertical="center"/>
    </xf>
    <xf numFmtId="9" fontId="0" fillId="0" borderId="10" xfId="2" applyFont="1" applyBorder="1" applyAlignment="1">
      <alignment horizontal="center" vertical="center"/>
    </xf>
    <xf numFmtId="9" fontId="0" fillId="0" borderId="5" xfId="2" applyFont="1" applyBorder="1" applyAlignment="1">
      <alignment horizontal="center" vertical="center"/>
    </xf>
    <xf numFmtId="9" fontId="0" fillId="0" borderId="0" xfId="0" applyNumberFormat="1"/>
    <xf numFmtId="0" fontId="0" fillId="0" borderId="29" xfId="0" applyBorder="1" applyAlignment="1">
      <alignment wrapText="1"/>
    </xf>
    <xf numFmtId="0" fontId="0" fillId="0" borderId="16" xfId="0" applyBorder="1" applyAlignment="1">
      <alignment horizontal="center"/>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9" fontId="8" fillId="0" borderId="31" xfId="2" applyFont="1" applyFill="1" applyBorder="1" applyAlignment="1">
      <alignment horizontal="center" vertical="center" wrapText="1"/>
    </xf>
    <xf numFmtId="164" fontId="0" fillId="2" borderId="2" xfId="0" applyNumberFormat="1" applyFill="1" applyBorder="1" applyAlignment="1">
      <alignment horizontal="center" vertical="center"/>
    </xf>
    <xf numFmtId="164" fontId="0" fillId="2" borderId="7" xfId="0" applyNumberFormat="1" applyFill="1" applyBorder="1" applyAlignment="1">
      <alignment horizontal="center" vertical="center"/>
    </xf>
    <xf numFmtId="0" fontId="1" fillId="2" borderId="2" xfId="0" applyFont="1" applyFill="1" applyBorder="1" applyAlignment="1">
      <alignment horizontal="center" vertical="center" wrapText="1"/>
    </xf>
    <xf numFmtId="0" fontId="0" fillId="2" borderId="1" xfId="0" applyFill="1" applyBorder="1" applyAlignment="1">
      <alignment vertical="center"/>
    </xf>
    <xf numFmtId="0" fontId="0" fillId="0" borderId="19" xfId="0" applyBorder="1" applyAlignment="1">
      <alignment horizontal="center" vertical="center"/>
    </xf>
    <xf numFmtId="0" fontId="0" fillId="2" borderId="2" xfId="0" applyFill="1" applyBorder="1" applyAlignment="1">
      <alignment horizontal="center" vertical="center" wrapText="1"/>
    </xf>
    <xf numFmtId="0" fontId="0" fillId="10" borderId="6" xfId="0" applyFill="1" applyBorder="1" applyAlignment="1">
      <alignment wrapText="1"/>
    </xf>
    <xf numFmtId="0" fontId="0" fillId="10" borderId="0" xfId="0" applyFill="1" applyAlignment="1">
      <alignment wrapText="1"/>
    </xf>
    <xf numFmtId="0" fontId="0" fillId="10" borderId="7" xfId="0" applyFill="1" applyBorder="1" applyAlignment="1">
      <alignment wrapText="1"/>
    </xf>
    <xf numFmtId="0" fontId="0" fillId="10" borderId="9" xfId="0" applyFill="1" applyBorder="1" applyAlignment="1">
      <alignment wrapText="1"/>
    </xf>
    <xf numFmtId="0" fontId="0" fillId="10" borderId="10" xfId="0" applyFill="1" applyBorder="1" applyAlignment="1">
      <alignment wrapText="1"/>
    </xf>
    <xf numFmtId="0" fontId="0" fillId="10" borderId="3" xfId="0" applyFill="1" applyBorder="1" applyAlignment="1">
      <alignment wrapText="1"/>
    </xf>
    <xf numFmtId="0" fontId="0" fillId="10" borderId="4" xfId="0" applyFill="1" applyBorder="1" applyAlignment="1">
      <alignment wrapText="1"/>
    </xf>
    <xf numFmtId="0" fontId="0" fillId="10" borderId="5" xfId="0" applyFill="1" applyBorder="1" applyAlignment="1">
      <alignment wrapText="1"/>
    </xf>
    <xf numFmtId="0" fontId="0" fillId="10" borderId="6" xfId="0" applyFill="1" applyBorder="1"/>
    <xf numFmtId="0" fontId="0" fillId="10" borderId="8" xfId="0" applyFill="1" applyBorder="1"/>
    <xf numFmtId="0" fontId="0" fillId="10" borderId="3" xfId="0" applyFill="1" applyBorder="1"/>
    <xf numFmtId="0" fontId="0" fillId="12" borderId="5" xfId="0" applyFill="1" applyBorder="1"/>
    <xf numFmtId="0" fontId="0" fillId="11" borderId="7" xfId="0" applyFill="1" applyBorder="1"/>
    <xf numFmtId="0" fontId="0" fillId="2" borderId="10" xfId="0" applyFill="1" applyBorder="1"/>
    <xf numFmtId="0" fontId="2" fillId="2" borderId="12" xfId="0" applyFont="1" applyFill="1" applyBorder="1" applyAlignment="1">
      <alignment horizontal="left" wrapText="1"/>
    </xf>
    <xf numFmtId="0" fontId="0" fillId="0" borderId="12" xfId="0" applyBorder="1" applyAlignment="1">
      <alignment horizontal="center"/>
    </xf>
    <xf numFmtId="0" fontId="2" fillId="2" borderId="1" xfId="0" applyFont="1" applyFill="1" applyBorder="1"/>
    <xf numFmtId="0" fontId="0" fillId="0" borderId="0" xfId="0" applyAlignment="1">
      <alignment horizontal="right"/>
    </xf>
    <xf numFmtId="164" fontId="0" fillId="0" borderId="0" xfId="0" applyNumberFormat="1" applyAlignment="1">
      <alignment horizontal="center" vertical="center"/>
    </xf>
    <xf numFmtId="9" fontId="0" fillId="0" borderId="11" xfId="2" applyFont="1" applyBorder="1"/>
    <xf numFmtId="0" fontId="2" fillId="0" borderId="0" xfId="0" applyFont="1" applyAlignment="1">
      <alignment vertical="center" wrapText="1"/>
    </xf>
    <xf numFmtId="0" fontId="1" fillId="2" borderId="29" xfId="0" applyFont="1" applyFill="1" applyBorder="1" applyAlignment="1">
      <alignment wrapText="1"/>
    </xf>
    <xf numFmtId="165" fontId="1" fillId="2" borderId="30" xfId="0" applyNumberFormat="1" applyFont="1" applyFill="1" applyBorder="1" applyAlignment="1">
      <alignment horizontal="center" vertical="center"/>
    </xf>
    <xf numFmtId="0" fontId="9" fillId="2" borderId="1" xfId="0" applyFont="1" applyFill="1" applyBorder="1" applyAlignment="1">
      <alignment vertical="center"/>
    </xf>
    <xf numFmtId="0" fontId="1" fillId="0" borderId="2" xfId="0" applyFont="1" applyBorder="1" applyAlignment="1">
      <alignment horizontal="center" vertical="center"/>
    </xf>
    <xf numFmtId="0" fontId="2" fillId="2" borderId="1" xfId="0" applyFont="1" applyFill="1" applyBorder="1" applyAlignment="1">
      <alignment vertical="center" wrapText="1"/>
    </xf>
    <xf numFmtId="0" fontId="1" fillId="0" borderId="0" xfId="0" applyFont="1" applyAlignment="1">
      <alignment horizontal="center" vertical="center"/>
    </xf>
    <xf numFmtId="0" fontId="1" fillId="2" borderId="32" xfId="0" applyFont="1" applyFill="1" applyBorder="1" applyAlignment="1">
      <alignment horizontal="center" vertical="center"/>
    </xf>
    <xf numFmtId="0" fontId="1" fillId="0" borderId="2" xfId="0" applyFont="1" applyBorder="1" applyAlignment="1">
      <alignment horizontal="center"/>
    </xf>
    <xf numFmtId="0" fontId="1" fillId="0" borderId="1" xfId="0" applyFont="1" applyBorder="1" applyAlignment="1">
      <alignment horizontal="center"/>
    </xf>
    <xf numFmtId="0" fontId="1" fillId="0" borderId="19" xfId="0" applyFont="1" applyBorder="1"/>
    <xf numFmtId="0" fontId="1" fillId="0" borderId="2" xfId="0" applyFont="1" applyBorder="1"/>
    <xf numFmtId="0" fontId="0" fillId="3" borderId="1"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9" xfId="0" applyFill="1" applyBorder="1" applyAlignment="1" applyProtection="1">
      <alignment horizontal="center"/>
      <protection locked="0"/>
    </xf>
    <xf numFmtId="0" fontId="0" fillId="3" borderId="38" xfId="0" applyFill="1" applyBorder="1" applyProtection="1">
      <protection locked="0"/>
    </xf>
    <xf numFmtId="0" fontId="0" fillId="3" borderId="39" xfId="0" applyFill="1" applyBorder="1" applyProtection="1">
      <protection locked="0"/>
    </xf>
    <xf numFmtId="0" fontId="0" fillId="3" borderId="41" xfId="0" applyFill="1" applyBorder="1" applyAlignment="1" applyProtection="1">
      <alignment horizontal="center"/>
      <protection locked="0"/>
    </xf>
    <xf numFmtId="0" fontId="0" fillId="3" borderId="37"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3" borderId="0" xfId="0" applyFill="1" applyProtection="1">
      <protection locked="0"/>
    </xf>
    <xf numFmtId="0" fontId="0" fillId="3" borderId="9" xfId="0" applyFill="1" applyBorder="1" applyProtection="1">
      <protection locked="0"/>
    </xf>
    <xf numFmtId="0" fontId="14" fillId="3" borderId="34" xfId="0" applyFont="1" applyFill="1" applyBorder="1" applyAlignment="1" applyProtection="1">
      <alignment wrapText="1"/>
      <protection locked="0"/>
    </xf>
    <xf numFmtId="0" fontId="0" fillId="3" borderId="20" xfId="0" applyFill="1" applyBorder="1" applyAlignment="1" applyProtection="1">
      <alignment horizontal="center" vertical="center"/>
      <protection locked="0"/>
    </xf>
    <xf numFmtId="0" fontId="0" fillId="3" borderId="20" xfId="0" applyFill="1" applyBorder="1" applyAlignment="1" applyProtection="1">
      <alignment horizontal="center" vertical="center" wrapText="1"/>
      <protection locked="0"/>
    </xf>
    <xf numFmtId="0" fontId="0" fillId="3" borderId="20" xfId="0" applyFill="1" applyBorder="1" applyProtection="1">
      <protection locked="0"/>
    </xf>
    <xf numFmtId="0" fontId="0" fillId="3" borderId="46" xfId="0" applyFill="1" applyBorder="1" applyAlignment="1" applyProtection="1">
      <alignment horizontal="center" vertical="center"/>
      <protection locked="0"/>
    </xf>
    <xf numFmtId="0" fontId="0" fillId="3" borderId="11" xfId="0" applyFill="1" applyBorder="1" applyProtection="1">
      <protection locked="0"/>
    </xf>
    <xf numFmtId="0" fontId="0" fillId="3" borderId="11" xfId="0" applyFill="1" applyBorder="1" applyAlignment="1" applyProtection="1">
      <alignment wrapText="1"/>
      <protection locked="0"/>
    </xf>
    <xf numFmtId="0" fontId="0" fillId="3" borderId="46" xfId="0" applyFill="1" applyBorder="1" applyAlignment="1" applyProtection="1">
      <alignment horizontal="center" vertical="center" wrapText="1"/>
      <protection locked="0"/>
    </xf>
    <xf numFmtId="164" fontId="0" fillId="3" borderId="11" xfId="0" applyNumberFormat="1" applyFill="1" applyBorder="1" applyProtection="1">
      <protection locked="0"/>
    </xf>
    <xf numFmtId="164" fontId="0" fillId="3" borderId="27" xfId="0" applyNumberFormat="1" applyFill="1" applyBorder="1" applyProtection="1">
      <protection locked="0"/>
    </xf>
    <xf numFmtId="0" fontId="0" fillId="3" borderId="43" xfId="0" applyFill="1" applyBorder="1" applyAlignment="1" applyProtection="1">
      <alignment horizontal="center"/>
      <protection locked="0"/>
    </xf>
    <xf numFmtId="0" fontId="0" fillId="3" borderId="44" xfId="0" applyFill="1" applyBorder="1" applyAlignment="1" applyProtection="1">
      <alignment horizontal="center"/>
      <protection locked="0"/>
    </xf>
    <xf numFmtId="0" fontId="0" fillId="3" borderId="45" xfId="0" applyFill="1" applyBorder="1" applyAlignment="1" applyProtection="1">
      <alignment horizontal="center"/>
      <protection locked="0"/>
    </xf>
    <xf numFmtId="0" fontId="9" fillId="2" borderId="1" xfId="0" applyFont="1" applyFill="1" applyBorder="1" applyAlignment="1">
      <alignment horizontal="center" vertical="center" wrapText="1"/>
    </xf>
    <xf numFmtId="0" fontId="0" fillId="3" borderId="11" xfId="0" applyFill="1" applyBorder="1" applyAlignment="1" applyProtection="1">
      <alignment horizontal="center" vertical="center"/>
      <protection locked="0"/>
    </xf>
    <xf numFmtId="0" fontId="0" fillId="3" borderId="30" xfId="0" applyFill="1" applyBorder="1" applyAlignment="1" applyProtection="1">
      <alignment horizontal="center" vertical="center"/>
      <protection locked="0"/>
    </xf>
    <xf numFmtId="0" fontId="8" fillId="3" borderId="31" xfId="0" applyFont="1" applyFill="1" applyBorder="1" applyAlignment="1" applyProtection="1">
      <alignment horizontal="center" vertical="center"/>
      <protection locked="0"/>
    </xf>
    <xf numFmtId="0" fontId="8" fillId="0" borderId="0" xfId="0" applyFont="1" applyAlignment="1">
      <alignment vertical="center"/>
    </xf>
    <xf numFmtId="4" fontId="0" fillId="0" borderId="42" xfId="0" applyNumberFormat="1" applyBorder="1" applyAlignment="1">
      <alignment vertical="center"/>
    </xf>
    <xf numFmtId="4" fontId="0" fillId="0" borderId="33" xfId="0" applyNumberFormat="1" applyBorder="1" applyAlignment="1">
      <alignment vertical="center"/>
    </xf>
    <xf numFmtId="4" fontId="9" fillId="2" borderId="35" xfId="0" applyNumberFormat="1" applyFont="1" applyFill="1" applyBorder="1" applyAlignment="1">
      <alignment vertical="center"/>
    </xf>
    <xf numFmtId="4" fontId="8" fillId="2" borderId="36" xfId="0" applyNumberFormat="1" applyFont="1" applyFill="1" applyBorder="1" applyAlignment="1">
      <alignment vertical="center"/>
    </xf>
    <xf numFmtId="0" fontId="0" fillId="3" borderId="6" xfId="0" applyFill="1" applyBorder="1" applyProtection="1">
      <protection locked="0"/>
    </xf>
    <xf numFmtId="0" fontId="0" fillId="3" borderId="8" xfId="0" applyFill="1" applyBorder="1" applyProtection="1">
      <protection locked="0"/>
    </xf>
    <xf numFmtId="0" fontId="0" fillId="3" borderId="3" xfId="0" applyFill="1" applyBorder="1" applyProtection="1">
      <protection locked="0"/>
    </xf>
    <xf numFmtId="9" fontId="0" fillId="0" borderId="4" xfId="2" applyFont="1" applyBorder="1" applyAlignment="1">
      <alignment horizontal="center" vertical="center"/>
    </xf>
    <xf numFmtId="9" fontId="0" fillId="0" borderId="0" xfId="2" applyFont="1" applyBorder="1" applyAlignment="1">
      <alignment horizontal="center" vertical="center"/>
    </xf>
    <xf numFmtId="9" fontId="0" fillId="0" borderId="9" xfId="2" applyFont="1" applyBorder="1" applyAlignment="1">
      <alignment horizontal="center" vertical="center"/>
    </xf>
    <xf numFmtId="0" fontId="0" fillId="0" borderId="21" xfId="0" applyBorder="1" applyAlignment="1">
      <alignment horizontal="center"/>
    </xf>
    <xf numFmtId="0" fontId="0" fillId="0" borderId="49" xfId="0" applyBorder="1" applyAlignment="1">
      <alignment horizontal="center"/>
    </xf>
    <xf numFmtId="0" fontId="0" fillId="0" borderId="28" xfId="0" applyBorder="1" applyAlignment="1">
      <alignment horizontal="center"/>
    </xf>
    <xf numFmtId="0" fontId="9" fillId="2" borderId="49" xfId="0" applyFont="1" applyFill="1" applyBorder="1" applyAlignment="1">
      <alignment horizontal="center" vertical="center" wrapText="1"/>
    </xf>
    <xf numFmtId="0" fontId="0" fillId="0" borderId="49" xfId="0" applyBorder="1"/>
    <xf numFmtId="0" fontId="0" fillId="0" borderId="28" xfId="0" applyBorder="1"/>
    <xf numFmtId="0" fontId="0" fillId="0" borderId="21" xfId="0" applyBorder="1"/>
    <xf numFmtId="0" fontId="9" fillId="2" borderId="6"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0" fillId="11" borderId="13" xfId="0" applyFill="1" applyBorder="1"/>
    <xf numFmtId="0" fontId="0" fillId="11" borderId="14" xfId="0" applyFill="1" applyBorder="1"/>
    <xf numFmtId="0" fontId="0" fillId="11" borderId="15" xfId="0" applyFill="1" applyBorder="1"/>
    <xf numFmtId="0" fontId="0" fillId="11" borderId="16" xfId="0" applyFill="1" applyBorder="1"/>
    <xf numFmtId="0" fontId="9" fillId="2" borderId="17" xfId="0" applyFont="1" applyFill="1" applyBorder="1" applyAlignment="1">
      <alignment horizontal="right"/>
    </xf>
    <xf numFmtId="0" fontId="0" fillId="0" borderId="51" xfId="0" applyBorder="1"/>
    <xf numFmtId="0" fontId="9" fillId="2" borderId="18" xfId="0" applyFont="1" applyFill="1" applyBorder="1"/>
    <xf numFmtId="0" fontId="0" fillId="11" borderId="13" xfId="0" applyFill="1" applyBorder="1" applyAlignment="1">
      <alignment wrapText="1"/>
    </xf>
    <xf numFmtId="0" fontId="0" fillId="11" borderId="14" xfId="0" applyFill="1" applyBorder="1" applyAlignment="1">
      <alignment vertical="center"/>
    </xf>
    <xf numFmtId="0" fontId="0" fillId="11" borderId="15" xfId="0" applyFill="1" applyBorder="1" applyAlignment="1">
      <alignment wrapText="1"/>
    </xf>
    <xf numFmtId="0" fontId="0" fillId="2" borderId="17" xfId="0" applyFill="1" applyBorder="1" applyAlignment="1">
      <alignment wrapText="1"/>
    </xf>
    <xf numFmtId="0" fontId="0" fillId="0" borderId="51" xfId="0" applyBorder="1" applyAlignment="1">
      <alignment vertical="center"/>
    </xf>
    <xf numFmtId="0" fontId="0" fillId="2" borderId="18" xfId="0" applyFill="1" applyBorder="1" applyAlignment="1">
      <alignment vertical="center"/>
    </xf>
    <xf numFmtId="0" fontId="0" fillId="3" borderId="50" xfId="0" applyFill="1" applyBorder="1" applyProtection="1">
      <protection locked="0"/>
    </xf>
    <xf numFmtId="0" fontId="5" fillId="0" borderId="0" xfId="0" applyFont="1" applyAlignment="1">
      <alignment horizontal="center"/>
    </xf>
    <xf numFmtId="0" fontId="5" fillId="0" borderId="0" xfId="0" applyFont="1"/>
    <xf numFmtId="0" fontId="4" fillId="0" borderId="0" xfId="0" applyFont="1"/>
    <xf numFmtId="0" fontId="0" fillId="3" borderId="4" xfId="0" applyFill="1" applyBorder="1" applyProtection="1">
      <protection locked="0"/>
    </xf>
    <xf numFmtId="0" fontId="2" fillId="2" borderId="9" xfId="0" applyFont="1" applyFill="1" applyBorder="1" applyAlignment="1">
      <alignment horizontal="right" vertical="center"/>
    </xf>
    <xf numFmtId="4" fontId="8" fillId="2" borderId="35" xfId="0" applyNumberFormat="1" applyFont="1" applyFill="1" applyBorder="1" applyAlignment="1">
      <alignment vertical="center"/>
    </xf>
    <xf numFmtId="0" fontId="0" fillId="4" borderId="12" xfId="0" applyFill="1" applyBorder="1" applyAlignment="1" applyProtection="1">
      <alignment vertical="center"/>
      <protection locked="0"/>
    </xf>
    <xf numFmtId="0" fontId="20" fillId="10" borderId="0" xfId="0" applyFont="1" applyFill="1" applyAlignment="1">
      <alignment vertical="center" wrapText="1"/>
    </xf>
    <xf numFmtId="0" fontId="19" fillId="10" borderId="0" xfId="0" quotePrefix="1" applyFont="1" applyFill="1" applyAlignment="1">
      <alignment vertical="center" wrapText="1"/>
    </xf>
    <xf numFmtId="0" fontId="8" fillId="2" borderId="3" xfId="0" applyFont="1" applyFill="1" applyBorder="1" applyAlignment="1">
      <alignment wrapText="1"/>
    </xf>
    <xf numFmtId="0" fontId="8" fillId="2" borderId="8" xfId="0" applyFont="1" applyFill="1" applyBorder="1" applyAlignment="1">
      <alignment wrapText="1"/>
    </xf>
    <xf numFmtId="0" fontId="12" fillId="2" borderId="10" xfId="0" applyFont="1" applyFill="1" applyBorder="1" applyAlignment="1">
      <alignment vertical="center"/>
    </xf>
    <xf numFmtId="0" fontId="0" fillId="2" borderId="52" xfId="0" applyFill="1" applyBorder="1"/>
    <xf numFmtId="0" fontId="0" fillId="2" borderId="53" xfId="0" applyFill="1" applyBorder="1" applyAlignment="1">
      <alignment horizontal="center"/>
    </xf>
    <xf numFmtId="0" fontId="2" fillId="2" borderId="19" xfId="0" applyFont="1" applyFill="1" applyBorder="1" applyAlignment="1">
      <alignment horizontal="center" vertical="center" wrapText="1"/>
    </xf>
    <xf numFmtId="0" fontId="0" fillId="0" borderId="54" xfId="0" applyBorder="1" applyAlignment="1">
      <alignment wrapText="1"/>
    </xf>
    <xf numFmtId="0" fontId="0" fillId="0" borderId="55" xfId="0" applyBorder="1" applyAlignment="1">
      <alignment wrapText="1"/>
    </xf>
    <xf numFmtId="0" fontId="0" fillId="0" borderId="55" xfId="0" applyBorder="1" applyAlignment="1">
      <alignment vertical="center" wrapText="1"/>
    </xf>
    <xf numFmtId="0" fontId="0" fillId="3" borderId="33" xfId="0" applyFill="1" applyBorder="1" applyProtection="1">
      <protection locked="0"/>
    </xf>
    <xf numFmtId="0" fontId="0" fillId="3" borderId="16" xfId="0" applyFill="1" applyBorder="1" applyProtection="1">
      <protection locked="0"/>
    </xf>
    <xf numFmtId="0" fontId="0" fillId="3" borderId="16" xfId="0" applyFill="1" applyBorder="1" applyAlignment="1" applyProtection="1">
      <alignment wrapText="1"/>
      <protection locked="0"/>
    </xf>
    <xf numFmtId="0" fontId="9" fillId="2" borderId="7" xfId="0" applyFont="1" applyFill="1" applyBorder="1" applyAlignment="1">
      <alignment vertical="center"/>
    </xf>
    <xf numFmtId="165" fontId="8" fillId="2" borderId="10" xfId="0" applyNumberFormat="1" applyFont="1" applyFill="1" applyBorder="1" applyAlignment="1">
      <alignment vertical="center"/>
    </xf>
    <xf numFmtId="0" fontId="9" fillId="2" borderId="0" xfId="0" applyFont="1" applyFill="1" applyAlignment="1">
      <alignment horizontal="center" vertical="center" wrapText="1"/>
    </xf>
    <xf numFmtId="9" fontId="9" fillId="2" borderId="7" xfId="2" applyFont="1" applyFill="1" applyBorder="1" applyAlignment="1">
      <alignment horizontal="center" vertical="center" wrapText="1"/>
    </xf>
    <xf numFmtId="9" fontId="1" fillId="2" borderId="10" xfId="0" applyNumberFormat="1" applyFont="1" applyFill="1" applyBorder="1" applyAlignment="1">
      <alignment horizontal="center" vertical="center"/>
    </xf>
    <xf numFmtId="0" fontId="9" fillId="2"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9" fontId="9" fillId="2" borderId="0" xfId="2" applyFont="1" applyFill="1" applyBorder="1" applyAlignment="1">
      <alignment horizontal="center" vertical="center" wrapText="1"/>
    </xf>
    <xf numFmtId="0" fontId="2" fillId="0" borderId="0" xfId="0" applyFont="1"/>
    <xf numFmtId="0" fontId="19"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vertical="center"/>
    </xf>
    <xf numFmtId="0" fontId="24" fillId="2" borderId="0" xfId="0" applyFont="1" applyFill="1" applyAlignment="1">
      <alignment vertical="center"/>
    </xf>
    <xf numFmtId="0" fontId="9" fillId="2" borderId="1" xfId="0" applyFont="1" applyFill="1" applyBorder="1" applyAlignment="1">
      <alignment wrapText="1"/>
    </xf>
    <xf numFmtId="0" fontId="0" fillId="0" borderId="1" xfId="0" applyBorder="1" applyAlignment="1">
      <alignment wrapText="1"/>
    </xf>
    <xf numFmtId="0" fontId="0" fillId="3" borderId="2" xfId="0" applyFill="1" applyBorder="1" applyAlignment="1" applyProtection="1">
      <alignment horizontal="center" vertical="center"/>
      <protection locked="0"/>
    </xf>
    <xf numFmtId="0" fontId="0" fillId="3" borderId="19" xfId="0" applyFill="1" applyBorder="1" applyAlignment="1" applyProtection="1">
      <alignment horizontal="center" vertical="center"/>
      <protection locked="0"/>
    </xf>
    <xf numFmtId="2" fontId="0" fillId="0" borderId="33" xfId="0" applyNumberFormat="1" applyBorder="1"/>
    <xf numFmtId="2" fontId="8" fillId="2" borderId="10" xfId="0" applyNumberFormat="1" applyFont="1" applyFill="1" applyBorder="1" applyAlignment="1">
      <alignment vertical="center"/>
    </xf>
    <xf numFmtId="0" fontId="1" fillId="0" borderId="14" xfId="0" applyFont="1" applyBorder="1" applyAlignment="1">
      <alignment wrapText="1"/>
    </xf>
    <xf numFmtId="0" fontId="1" fillId="0" borderId="13" xfId="0" applyFont="1" applyBorder="1" applyAlignment="1">
      <alignment vertical="center"/>
    </xf>
    <xf numFmtId="0" fontId="2" fillId="5" borderId="0" xfId="0" applyFont="1" applyFill="1" applyAlignment="1">
      <alignment horizontal="left" vertical="center" wrapText="1"/>
    </xf>
    <xf numFmtId="0" fontId="2" fillId="5" borderId="0" xfId="0" applyFont="1" applyFill="1" applyAlignment="1">
      <alignment horizontal="center"/>
    </xf>
    <xf numFmtId="0" fontId="2" fillId="5" borderId="6" xfId="0" applyFont="1" applyFill="1" applyBorder="1" applyAlignment="1">
      <alignment horizontal="left" vertical="center" wrapText="1"/>
    </xf>
    <xf numFmtId="0" fontId="0" fillId="0" borderId="3" xfId="0" applyBorder="1" applyAlignment="1">
      <alignment horizontal="center" vertical="center" textRotation="90"/>
    </xf>
    <xf numFmtId="0" fontId="0" fillId="0" borderId="6" xfId="0" applyBorder="1" applyAlignment="1">
      <alignment horizontal="center" vertical="center" textRotation="90"/>
    </xf>
    <xf numFmtId="0" fontId="0" fillId="0" borderId="8" xfId="0" applyBorder="1" applyAlignment="1">
      <alignment horizontal="center" vertical="center" textRotation="90"/>
    </xf>
    <xf numFmtId="1" fontId="0" fillId="0" borderId="5" xfId="0" applyNumberFormat="1" applyBorder="1" applyAlignment="1">
      <alignment horizontal="center" vertical="center"/>
    </xf>
    <xf numFmtId="1" fontId="0" fillId="0" borderId="7" xfId="0" applyNumberFormat="1" applyBorder="1" applyAlignment="1">
      <alignment horizontal="center" vertical="center"/>
    </xf>
    <xf numFmtId="1" fontId="0" fillId="0" borderId="10" xfId="0" applyNumberFormat="1" applyBorder="1" applyAlignment="1">
      <alignment horizontal="center" vertical="center"/>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0" xfId="0" applyFont="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0" xfId="0" applyFont="1" applyFill="1" applyAlignment="1">
      <alignment vertical="center" wrapText="1"/>
    </xf>
    <xf numFmtId="0" fontId="2" fillId="5" borderId="0" xfId="0" quotePrefix="1" applyFont="1" applyFill="1" applyAlignment="1">
      <alignment horizontal="left" vertical="center" wrapText="1"/>
    </xf>
    <xf numFmtId="0" fontId="2" fillId="2" borderId="8" xfId="0" applyFont="1" applyFill="1" applyBorder="1" applyAlignment="1">
      <alignment horizontal="right" vertical="center"/>
    </xf>
    <xf numFmtId="0" fontId="2" fillId="2" borderId="9" xfId="0" applyFont="1" applyFill="1" applyBorder="1" applyAlignment="1">
      <alignment horizontal="right" vertical="center"/>
    </xf>
    <xf numFmtId="0" fontId="19" fillId="10" borderId="3" xfId="0" quotePrefix="1" applyFont="1" applyFill="1" applyBorder="1" applyAlignment="1">
      <alignment horizontal="center" vertical="center" wrapText="1"/>
    </xf>
    <xf numFmtId="0" fontId="19" fillId="10" borderId="4" xfId="0" quotePrefix="1" applyFont="1" applyFill="1" applyBorder="1" applyAlignment="1">
      <alignment horizontal="center" vertical="center" wrapText="1"/>
    </xf>
    <xf numFmtId="0" fontId="19" fillId="10" borderId="5" xfId="0" quotePrefix="1" applyFont="1" applyFill="1" applyBorder="1" applyAlignment="1">
      <alignment horizontal="center" vertical="center" wrapText="1"/>
    </xf>
    <xf numFmtId="0" fontId="19" fillId="10" borderId="6" xfId="0" quotePrefix="1" applyFont="1" applyFill="1" applyBorder="1" applyAlignment="1">
      <alignment horizontal="center" vertical="center" wrapText="1"/>
    </xf>
    <xf numFmtId="0" fontId="19" fillId="10" borderId="0" xfId="0" quotePrefix="1" applyFont="1" applyFill="1" applyAlignment="1">
      <alignment horizontal="center" vertical="center" wrapText="1"/>
    </xf>
    <xf numFmtId="0" fontId="19" fillId="10" borderId="7" xfId="0" quotePrefix="1" applyFont="1" applyFill="1" applyBorder="1" applyAlignment="1">
      <alignment horizontal="center" vertical="center" wrapText="1"/>
    </xf>
    <xf numFmtId="0" fontId="19" fillId="10" borderId="8" xfId="0" quotePrefix="1" applyFont="1" applyFill="1" applyBorder="1" applyAlignment="1">
      <alignment horizontal="center" vertical="center" wrapText="1"/>
    </xf>
    <xf numFmtId="0" fontId="19" fillId="10" borderId="9" xfId="0" quotePrefix="1" applyFont="1" applyFill="1" applyBorder="1" applyAlignment="1">
      <alignment horizontal="center" vertical="center" wrapText="1"/>
    </xf>
    <xf numFmtId="0" fontId="19" fillId="10" borderId="10" xfId="0" quotePrefix="1" applyFont="1" applyFill="1" applyBorder="1" applyAlignment="1">
      <alignment horizontal="center" vertical="center" wrapText="1"/>
    </xf>
    <xf numFmtId="0" fontId="0" fillId="0" borderId="0" xfId="0" applyAlignment="1">
      <alignment horizontal="center"/>
    </xf>
    <xf numFmtId="0" fontId="19" fillId="0" borderId="21" xfId="0" applyFont="1" applyBorder="1" applyAlignment="1">
      <alignment horizontal="center" vertical="center"/>
    </xf>
    <xf numFmtId="0" fontId="19" fillId="0" borderId="28" xfId="0" applyFont="1" applyBorder="1" applyAlignment="1">
      <alignment horizontal="center" vertical="center"/>
    </xf>
    <xf numFmtId="0" fontId="19" fillId="0" borderId="49" xfId="0" applyFont="1" applyBorder="1" applyAlignment="1">
      <alignment horizontal="center" vertical="center"/>
    </xf>
    <xf numFmtId="0" fontId="2" fillId="2" borderId="47" xfId="0" applyFont="1" applyFill="1" applyBorder="1" applyAlignment="1">
      <alignment horizontal="right" vertical="center" wrapText="1"/>
    </xf>
    <xf numFmtId="0" fontId="8" fillId="2" borderId="8" xfId="0" applyFont="1" applyFill="1" applyBorder="1" applyAlignment="1">
      <alignment horizontal="right" vertical="center"/>
    </xf>
    <xf numFmtId="0" fontId="8" fillId="2" borderId="9" xfId="0" applyFont="1" applyFill="1" applyBorder="1" applyAlignment="1">
      <alignment horizontal="right" vertical="center"/>
    </xf>
    <xf numFmtId="0" fontId="1" fillId="2" borderId="8" xfId="0" applyFont="1" applyFill="1" applyBorder="1" applyAlignment="1">
      <alignment horizontal="right" vertical="center"/>
    </xf>
    <xf numFmtId="0" fontId="1" fillId="2" borderId="9" xfId="0" applyFont="1" applyFill="1" applyBorder="1" applyAlignment="1">
      <alignment horizontal="right" vertical="center"/>
    </xf>
    <xf numFmtId="0" fontId="8" fillId="0" borderId="1" xfId="0" applyFont="1" applyBorder="1" applyAlignment="1">
      <alignment horizontal="right" vertical="center" wrapText="1"/>
    </xf>
    <xf numFmtId="0" fontId="8" fillId="0" borderId="19" xfId="0" applyFont="1" applyBorder="1" applyAlignment="1">
      <alignment horizontal="right" vertical="center" wrapText="1"/>
    </xf>
    <xf numFmtId="0" fontId="8" fillId="0" borderId="48" xfId="0" applyFont="1" applyBorder="1" applyAlignment="1">
      <alignment horizontal="right" vertical="center" wrapText="1"/>
    </xf>
    <xf numFmtId="0" fontId="21" fillId="5" borderId="0" xfId="1" applyFont="1" applyFill="1" applyAlignment="1">
      <alignment horizontal="center" vertical="center"/>
    </xf>
    <xf numFmtId="0" fontId="0" fillId="9" borderId="0" xfId="0" applyFill="1" applyAlignment="1">
      <alignment horizontal="center"/>
    </xf>
  </cellXfs>
  <cellStyles count="3">
    <cellStyle name="Link" xfId="1" builtinId="8"/>
    <cellStyle name="Prozent" xfId="2" builtinId="5"/>
    <cellStyle name="Standard" xfId="0" builtinId="0"/>
  </cellStyles>
  <dxfs count="64">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9999"/>
        </patternFill>
      </fill>
    </dxf>
    <dxf>
      <fill>
        <patternFill>
          <bgColor rgb="FFFF7C80"/>
        </patternFill>
      </fill>
    </dxf>
    <dxf>
      <fill>
        <patternFill>
          <bgColor rgb="FFFF9999"/>
        </patternFill>
      </fill>
    </dxf>
    <dxf>
      <fill>
        <patternFill>
          <bgColor rgb="FFFFCCCC"/>
        </patternFill>
      </fill>
    </dxf>
    <dxf>
      <fill>
        <patternFill>
          <bgColor rgb="FFFFCCCC"/>
        </patternFill>
      </fill>
    </dxf>
    <dxf>
      <fill>
        <patternFill>
          <bgColor rgb="FFFF9999"/>
        </patternFill>
      </fill>
    </dxf>
    <dxf>
      <fill>
        <patternFill>
          <bgColor rgb="FFFF7C80"/>
        </patternFill>
      </fill>
    </dxf>
  </dxfs>
  <tableStyles count="0" defaultTableStyle="TableStyleMedium2" defaultPivotStyle="PivotStyleLight16"/>
  <colors>
    <mruColors>
      <color rgb="FFFF7C80"/>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ova Light" panose="020B0304020202020204" pitchFamily="34" charset="0"/>
                <a:ea typeface="+mn-ea"/>
                <a:cs typeface="+mn-cs"/>
              </a:defRPr>
            </a:pPr>
            <a:r>
              <a:rPr lang="en-US">
                <a:latin typeface="Arial Nova Light" panose="020B0304020202020204" pitchFamily="34" charset="0"/>
              </a:rPr>
              <a:t>% incidencia carbono Minergie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ova Light" panose="020B0304020202020204" pitchFamily="34" charset="0"/>
              <a:ea typeface="+mn-ea"/>
              <a:cs typeface="+mn-cs"/>
            </a:defRPr>
          </a:pPr>
          <a:endParaRPr lang="de-DE"/>
        </a:p>
      </c:txPr>
    </c:title>
    <c:autoTitleDeleted val="0"/>
    <c:plotArea>
      <c:layout/>
      <c:pieChart>
        <c:varyColors val="1"/>
        <c:ser>
          <c:idx val="0"/>
          <c:order val="0"/>
          <c:tx>
            <c:strRef>
              <c:f>'E1'!$D$58</c:f>
              <c:strCache>
                <c:ptCount val="1"/>
                <c:pt idx="0">
                  <c:v>% incidencia carbono</c:v>
                </c:pt>
              </c:strCache>
            </c:strRef>
          </c:tx>
          <c:spPr>
            <a:solidFill>
              <a:srgbClr val="FF5B5F"/>
            </a:solidFill>
          </c:spPr>
          <c:dPt>
            <c:idx val="0"/>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2-7AFF-48FA-954B-20B5F6ADEE49}"/>
              </c:ext>
            </c:extLst>
          </c:dPt>
          <c:dPt>
            <c:idx val="1"/>
            <c:bubble3D val="0"/>
            <c:spPr>
              <a:solidFill>
                <a:srgbClr val="FF7C80"/>
              </a:solidFill>
              <a:ln w="19050">
                <a:solidFill>
                  <a:schemeClr val="lt1"/>
                </a:solidFill>
              </a:ln>
              <a:effectLst/>
            </c:spPr>
            <c:extLst>
              <c:ext xmlns:c16="http://schemas.microsoft.com/office/drawing/2014/chart" uri="{C3380CC4-5D6E-409C-BE32-E72D297353CC}">
                <c16:uniqueId val="{00000003-7AFF-48FA-954B-20B5F6ADEE4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Nova Light" panose="020B0304020202020204" pitchFamily="34" charset="0"/>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'E1'!$C$59:$C$60</c:f>
              <c:strCache>
                <c:ptCount val="2"/>
                <c:pt idx="0">
                  <c:v>Carbono Operacional</c:v>
                </c:pt>
                <c:pt idx="1">
                  <c:v>Carbono Incorporado</c:v>
                </c:pt>
              </c:strCache>
            </c:strRef>
          </c:cat>
          <c:val>
            <c:numRef>
              <c:f>'E1'!$D$59:$D$60</c:f>
              <c:numCache>
                <c:formatCode>0%</c:formatCode>
                <c:ptCount val="2"/>
                <c:pt idx="0">
                  <c:v>0</c:v>
                </c:pt>
                <c:pt idx="1">
                  <c:v>0</c:v>
                </c:pt>
              </c:numCache>
            </c:numRef>
          </c:val>
          <c:extLst>
            <c:ext xmlns:c16="http://schemas.microsoft.com/office/drawing/2014/chart" uri="{C3380CC4-5D6E-409C-BE32-E72D297353CC}">
              <c16:uniqueId val="{00000000-7AFF-48FA-954B-20B5F6ADEE4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Nova Light" panose="020B0304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12</xdr:col>
      <xdr:colOff>195940</xdr:colOff>
      <xdr:row>3</xdr:row>
      <xdr:rowOff>64286</xdr:rowOff>
    </xdr:from>
    <xdr:to>
      <xdr:col>18</xdr:col>
      <xdr:colOff>460630</xdr:colOff>
      <xdr:row>10</xdr:row>
      <xdr:rowOff>81641</xdr:rowOff>
    </xdr:to>
    <xdr:pic>
      <xdr:nvPicPr>
        <xdr:cNvPr id="3" name="Picture 2">
          <a:extLst>
            <a:ext uri="{FF2B5EF4-FFF2-40B4-BE49-F238E27FC236}">
              <a16:creationId xmlns:a16="http://schemas.microsoft.com/office/drawing/2014/main" id="{CB90C37C-77B4-4593-927E-05899F5D0E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48547" y="731036"/>
          <a:ext cx="4020262" cy="1160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441960</xdr:colOff>
      <xdr:row>2</xdr:row>
      <xdr:rowOff>22860</xdr:rowOff>
    </xdr:from>
    <xdr:to>
      <xdr:col>14</xdr:col>
      <xdr:colOff>190</xdr:colOff>
      <xdr:row>21</xdr:row>
      <xdr:rowOff>152399</xdr:rowOff>
    </xdr:to>
    <xdr:pic>
      <xdr:nvPicPr>
        <xdr:cNvPr id="2" name="Picture 1">
          <a:extLst>
            <a:ext uri="{FF2B5EF4-FFF2-40B4-BE49-F238E27FC236}">
              <a16:creationId xmlns:a16="http://schemas.microsoft.com/office/drawing/2014/main" id="{43BC3A5E-1D40-4E6E-8859-91185CC96FA2}"/>
            </a:ext>
          </a:extLst>
        </xdr:cNvPr>
        <xdr:cNvPicPr>
          <a:picLocks noChangeAspect="1"/>
        </xdr:cNvPicPr>
      </xdr:nvPicPr>
      <xdr:blipFill>
        <a:blip xmlns:r="http://schemas.openxmlformats.org/officeDocument/2006/relationships" r:embed="rId1"/>
        <a:stretch>
          <a:fillRect/>
        </a:stretch>
      </xdr:blipFill>
      <xdr:spPr>
        <a:xfrm>
          <a:off x="4701540" y="365760"/>
          <a:ext cx="5654230" cy="3375660"/>
        </a:xfrm>
        <a:prstGeom prst="rect">
          <a:avLst/>
        </a:prstGeom>
        <a:ln>
          <a:solidFill>
            <a:srgbClr val="FF7C8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792098</xdr:colOff>
      <xdr:row>4</xdr:row>
      <xdr:rowOff>0</xdr:rowOff>
    </xdr:from>
    <xdr:to>
      <xdr:col>15</xdr:col>
      <xdr:colOff>159828</xdr:colOff>
      <xdr:row>21</xdr:row>
      <xdr:rowOff>129540</xdr:rowOff>
    </xdr:to>
    <xdr:pic>
      <xdr:nvPicPr>
        <xdr:cNvPr id="2" name="Picture 1">
          <a:extLst>
            <a:ext uri="{FF2B5EF4-FFF2-40B4-BE49-F238E27FC236}">
              <a16:creationId xmlns:a16="http://schemas.microsoft.com/office/drawing/2014/main" id="{A2BE5059-B030-41C6-B425-5A4D1A55350F}"/>
            </a:ext>
          </a:extLst>
        </xdr:cNvPr>
        <xdr:cNvPicPr>
          <a:picLocks noChangeAspect="1"/>
        </xdr:cNvPicPr>
      </xdr:nvPicPr>
      <xdr:blipFill>
        <a:blip xmlns:r="http://schemas.openxmlformats.org/officeDocument/2006/relationships" r:embed="rId1"/>
        <a:stretch>
          <a:fillRect/>
        </a:stretch>
      </xdr:blipFill>
      <xdr:spPr>
        <a:xfrm>
          <a:off x="6499478" y="342900"/>
          <a:ext cx="5654230" cy="3375660"/>
        </a:xfrm>
        <a:prstGeom prst="rect">
          <a:avLst/>
        </a:prstGeom>
        <a:ln>
          <a:solidFill>
            <a:srgbClr val="FF7C8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22861</xdr:colOff>
      <xdr:row>21</xdr:row>
      <xdr:rowOff>26877</xdr:rowOff>
    </xdr:from>
    <xdr:to>
      <xdr:col>11</xdr:col>
      <xdr:colOff>68581</xdr:colOff>
      <xdr:row>24</xdr:row>
      <xdr:rowOff>30481</xdr:rowOff>
    </xdr:to>
    <xdr:pic>
      <xdr:nvPicPr>
        <xdr:cNvPr id="2" name="Picture 1">
          <a:extLst>
            <a:ext uri="{FF2B5EF4-FFF2-40B4-BE49-F238E27FC236}">
              <a16:creationId xmlns:a16="http://schemas.microsoft.com/office/drawing/2014/main" id="{77E94ABF-D09F-41E4-83CC-3CA54C811390}"/>
            </a:ext>
          </a:extLst>
        </xdr:cNvPr>
        <xdr:cNvPicPr>
          <a:picLocks noChangeAspect="1"/>
        </xdr:cNvPicPr>
      </xdr:nvPicPr>
      <xdr:blipFill rotWithShape="1">
        <a:blip xmlns:r="http://schemas.openxmlformats.org/officeDocument/2006/relationships" r:embed="rId1"/>
        <a:srcRect r="61857" b="78749"/>
        <a:stretch/>
      </xdr:blipFill>
      <xdr:spPr>
        <a:xfrm>
          <a:off x="9182101" y="4598877"/>
          <a:ext cx="1851660" cy="5141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645459</xdr:colOff>
      <xdr:row>56</xdr:row>
      <xdr:rowOff>136767</xdr:rowOff>
    </xdr:from>
    <xdr:to>
      <xdr:col>7</xdr:col>
      <xdr:colOff>1203176</xdr:colOff>
      <xdr:row>73</xdr:row>
      <xdr:rowOff>152399</xdr:rowOff>
    </xdr:to>
    <xdr:graphicFrame macro="">
      <xdr:nvGraphicFramePr>
        <xdr:cNvPr id="15" name="Chart 3">
          <a:extLst>
            <a:ext uri="{FF2B5EF4-FFF2-40B4-BE49-F238E27FC236}">
              <a16:creationId xmlns:a16="http://schemas.microsoft.com/office/drawing/2014/main" id="{5830F9AD-B90E-453A-9858-21263C7965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472440</xdr:colOff>
      <xdr:row>5</xdr:row>
      <xdr:rowOff>68580</xdr:rowOff>
    </xdr:from>
    <xdr:to>
      <xdr:col>17</xdr:col>
      <xdr:colOff>211645</xdr:colOff>
      <xdr:row>17</xdr:row>
      <xdr:rowOff>249893</xdr:rowOff>
    </xdr:to>
    <xdr:pic>
      <xdr:nvPicPr>
        <xdr:cNvPr id="2" name="Picture 1">
          <a:extLst>
            <a:ext uri="{FF2B5EF4-FFF2-40B4-BE49-F238E27FC236}">
              <a16:creationId xmlns:a16="http://schemas.microsoft.com/office/drawing/2014/main" id="{963440E0-7DAA-4C11-9DF2-16BBAAC5BED2}"/>
            </a:ext>
          </a:extLst>
        </xdr:cNvPr>
        <xdr:cNvPicPr>
          <a:picLocks noChangeAspect="1"/>
        </xdr:cNvPicPr>
      </xdr:nvPicPr>
      <xdr:blipFill>
        <a:blip xmlns:r="http://schemas.openxmlformats.org/officeDocument/2006/relationships" r:embed="rId1"/>
        <a:stretch>
          <a:fillRect/>
        </a:stretch>
      </xdr:blipFill>
      <xdr:spPr>
        <a:xfrm>
          <a:off x="9906000" y="906780"/>
          <a:ext cx="2187130" cy="3901778"/>
        </a:xfrm>
        <a:prstGeom prst="rect">
          <a:avLst/>
        </a:prstGeom>
      </xdr:spPr>
    </xdr:pic>
    <xdr:clientData/>
  </xdr:twoCellAnchor>
  <xdr:twoCellAnchor editAs="oneCell">
    <xdr:from>
      <xdr:col>10</xdr:col>
      <xdr:colOff>0</xdr:colOff>
      <xdr:row>1</xdr:row>
      <xdr:rowOff>0</xdr:rowOff>
    </xdr:from>
    <xdr:to>
      <xdr:col>26</xdr:col>
      <xdr:colOff>19896</xdr:colOff>
      <xdr:row>24</xdr:row>
      <xdr:rowOff>15817</xdr:rowOff>
    </xdr:to>
    <xdr:pic>
      <xdr:nvPicPr>
        <xdr:cNvPr id="3" name="Picture 2">
          <a:extLst>
            <a:ext uri="{FF2B5EF4-FFF2-40B4-BE49-F238E27FC236}">
              <a16:creationId xmlns:a16="http://schemas.microsoft.com/office/drawing/2014/main" id="{DB164CBC-3EC8-4B11-88C5-70EE4D060F7B}"/>
            </a:ext>
          </a:extLst>
        </xdr:cNvPr>
        <xdr:cNvPicPr>
          <a:picLocks noChangeAspect="1"/>
        </xdr:cNvPicPr>
      </xdr:nvPicPr>
      <xdr:blipFill>
        <a:blip xmlns:r="http://schemas.openxmlformats.org/officeDocument/2006/relationships" r:embed="rId2"/>
        <a:stretch>
          <a:fillRect/>
        </a:stretch>
      </xdr:blipFill>
      <xdr:spPr>
        <a:xfrm>
          <a:off x="7604760" y="167640"/>
          <a:ext cx="9762066" cy="6652837"/>
        </a:xfrm>
        <a:prstGeom prst="rect">
          <a:avLst/>
        </a:prstGeom>
      </xdr:spPr>
    </xdr:pic>
    <xdr:clientData/>
  </xdr:twoCellAnchor>
  <xdr:twoCellAnchor editAs="oneCell">
    <xdr:from>
      <xdr:col>9</xdr:col>
      <xdr:colOff>601980</xdr:colOff>
      <xdr:row>24</xdr:row>
      <xdr:rowOff>60960</xdr:rowOff>
    </xdr:from>
    <xdr:to>
      <xdr:col>26</xdr:col>
      <xdr:colOff>845</xdr:colOff>
      <xdr:row>42</xdr:row>
      <xdr:rowOff>143452</xdr:rowOff>
    </xdr:to>
    <xdr:pic>
      <xdr:nvPicPr>
        <xdr:cNvPr id="4" name="Picture 3">
          <a:extLst>
            <a:ext uri="{FF2B5EF4-FFF2-40B4-BE49-F238E27FC236}">
              <a16:creationId xmlns:a16="http://schemas.microsoft.com/office/drawing/2014/main" id="{D0F2ED95-D459-4206-8391-8A3306BC85AF}"/>
            </a:ext>
          </a:extLst>
        </xdr:cNvPr>
        <xdr:cNvPicPr>
          <a:picLocks noChangeAspect="1"/>
        </xdr:cNvPicPr>
      </xdr:nvPicPr>
      <xdr:blipFill>
        <a:blip xmlns:r="http://schemas.openxmlformats.org/officeDocument/2006/relationships" r:embed="rId3"/>
        <a:stretch>
          <a:fillRect/>
        </a:stretch>
      </xdr:blipFill>
      <xdr:spPr>
        <a:xfrm>
          <a:off x="7620000" y="6865620"/>
          <a:ext cx="9754445" cy="6652837"/>
        </a:xfrm>
        <a:prstGeom prst="rect">
          <a:avLst/>
        </a:prstGeom>
      </xdr:spPr>
    </xdr:pic>
    <xdr:clientData/>
  </xdr:twoCellAnchor>
  <xdr:twoCellAnchor editAs="oneCell">
    <xdr:from>
      <xdr:col>3</xdr:col>
      <xdr:colOff>0</xdr:colOff>
      <xdr:row>82</xdr:row>
      <xdr:rowOff>0</xdr:rowOff>
    </xdr:from>
    <xdr:to>
      <xdr:col>9</xdr:col>
      <xdr:colOff>21347</xdr:colOff>
      <xdr:row>129</xdr:row>
      <xdr:rowOff>39640</xdr:rowOff>
    </xdr:to>
    <xdr:pic>
      <xdr:nvPicPr>
        <xdr:cNvPr id="6" name="Picture 5">
          <a:extLst>
            <a:ext uri="{FF2B5EF4-FFF2-40B4-BE49-F238E27FC236}">
              <a16:creationId xmlns:a16="http://schemas.microsoft.com/office/drawing/2014/main" id="{147DC6C0-DE5F-4BA2-9113-3184234FBE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1500" y="17815560"/>
          <a:ext cx="5614427" cy="79187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647700</xdr:colOff>
      <xdr:row>7</xdr:row>
      <xdr:rowOff>85725</xdr:rowOff>
    </xdr:from>
    <xdr:to>
      <xdr:col>8</xdr:col>
      <xdr:colOff>531080</xdr:colOff>
      <xdr:row>32</xdr:row>
      <xdr:rowOff>66675</xdr:rowOff>
    </xdr:to>
    <xdr:pic>
      <xdr:nvPicPr>
        <xdr:cNvPr id="2" name="Imagen 1">
          <a:extLst>
            <a:ext uri="{FF2B5EF4-FFF2-40B4-BE49-F238E27FC236}">
              <a16:creationId xmlns:a16="http://schemas.microsoft.com/office/drawing/2014/main" id="{0FD9142A-7AE4-4B1F-9B87-9AE2850524C9}"/>
            </a:ext>
          </a:extLst>
        </xdr:cNvPr>
        <xdr:cNvPicPr>
          <a:picLocks noChangeAspect="1"/>
        </xdr:cNvPicPr>
      </xdr:nvPicPr>
      <xdr:blipFill>
        <a:blip xmlns:r="http://schemas.openxmlformats.org/officeDocument/2006/relationships" r:embed="rId1"/>
        <a:stretch>
          <a:fillRect/>
        </a:stretch>
      </xdr:blipFill>
      <xdr:spPr>
        <a:xfrm>
          <a:off x="647700" y="1285875"/>
          <a:ext cx="6522305" cy="4267200"/>
        </a:xfrm>
        <a:prstGeom prst="rect">
          <a:avLst/>
        </a:prstGeom>
      </xdr:spPr>
    </xdr:pic>
    <xdr:clientData/>
  </xdr:twoCellAnchor>
  <xdr:twoCellAnchor editAs="oneCell">
    <xdr:from>
      <xdr:col>11</xdr:col>
      <xdr:colOff>658177</xdr:colOff>
      <xdr:row>2</xdr:row>
      <xdr:rowOff>74296</xdr:rowOff>
    </xdr:from>
    <xdr:to>
      <xdr:col>15</xdr:col>
      <xdr:colOff>148355</xdr:colOff>
      <xdr:row>29</xdr:row>
      <xdr:rowOff>47626</xdr:rowOff>
    </xdr:to>
    <xdr:pic>
      <xdr:nvPicPr>
        <xdr:cNvPr id="3" name="Imagen 3">
          <a:extLst>
            <a:ext uri="{FF2B5EF4-FFF2-40B4-BE49-F238E27FC236}">
              <a16:creationId xmlns:a16="http://schemas.microsoft.com/office/drawing/2014/main" id="{9BB0A57A-BAD3-487E-A60E-84201DA900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92652" y="417196"/>
          <a:ext cx="2614378" cy="4602480"/>
        </a:xfrm>
        <a:prstGeom prst="rect">
          <a:avLst/>
        </a:prstGeom>
      </xdr:spPr>
    </xdr:pic>
    <xdr:clientData/>
  </xdr:twoCellAnchor>
  <xdr:twoCellAnchor editAs="oneCell">
    <xdr:from>
      <xdr:col>6</xdr:col>
      <xdr:colOff>649605</xdr:colOff>
      <xdr:row>52</xdr:row>
      <xdr:rowOff>139066</xdr:rowOff>
    </xdr:from>
    <xdr:to>
      <xdr:col>12</xdr:col>
      <xdr:colOff>246697</xdr:colOff>
      <xdr:row>70</xdr:row>
      <xdr:rowOff>106178</xdr:rowOff>
    </xdr:to>
    <xdr:pic>
      <xdr:nvPicPr>
        <xdr:cNvPr id="4" name="Imagen 4">
          <a:extLst>
            <a:ext uri="{FF2B5EF4-FFF2-40B4-BE49-F238E27FC236}">
              <a16:creationId xmlns:a16="http://schemas.microsoft.com/office/drawing/2014/main" id="{123DA1ED-90E0-4979-8104-5B106D5B342A}"/>
            </a:ext>
          </a:extLst>
        </xdr:cNvPr>
        <xdr:cNvPicPr>
          <a:picLocks noChangeAspect="1"/>
        </xdr:cNvPicPr>
      </xdr:nvPicPr>
      <xdr:blipFill>
        <a:blip xmlns:r="http://schemas.openxmlformats.org/officeDocument/2006/relationships" r:embed="rId3"/>
        <a:stretch>
          <a:fillRect/>
        </a:stretch>
      </xdr:blipFill>
      <xdr:spPr>
        <a:xfrm>
          <a:off x="5545455" y="9187816"/>
          <a:ext cx="4616767" cy="3053212"/>
        </a:xfrm>
        <a:prstGeom prst="rect">
          <a:avLst/>
        </a:prstGeom>
      </xdr:spPr>
    </xdr:pic>
    <xdr:clientData/>
  </xdr:twoCellAnchor>
  <xdr:twoCellAnchor editAs="oneCell">
    <xdr:from>
      <xdr:col>0</xdr:col>
      <xdr:colOff>273367</xdr:colOff>
      <xdr:row>52</xdr:row>
      <xdr:rowOff>152400</xdr:rowOff>
    </xdr:from>
    <xdr:to>
      <xdr:col>6</xdr:col>
      <xdr:colOff>76067</xdr:colOff>
      <xdr:row>81</xdr:row>
      <xdr:rowOff>2857</xdr:rowOff>
    </xdr:to>
    <xdr:pic>
      <xdr:nvPicPr>
        <xdr:cNvPr id="5" name="Imagen 5">
          <a:extLst>
            <a:ext uri="{FF2B5EF4-FFF2-40B4-BE49-F238E27FC236}">
              <a16:creationId xmlns:a16="http://schemas.microsoft.com/office/drawing/2014/main" id="{14876DAF-8E5C-4D21-99F4-71251B77A91B}"/>
            </a:ext>
          </a:extLst>
        </xdr:cNvPr>
        <xdr:cNvPicPr>
          <a:picLocks noChangeAspect="1"/>
        </xdr:cNvPicPr>
      </xdr:nvPicPr>
      <xdr:blipFill>
        <a:blip xmlns:r="http://schemas.openxmlformats.org/officeDocument/2006/relationships" r:embed="rId4"/>
        <a:stretch>
          <a:fillRect/>
        </a:stretch>
      </xdr:blipFill>
      <xdr:spPr>
        <a:xfrm>
          <a:off x="273367" y="9201150"/>
          <a:ext cx="4698550" cy="4822507"/>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solargis.com/file?url=download/Chile/Chile_PVOUT_mid-size-map_lang-ES_156x220mm-300dpi_v20200519.png&amp;bucket=globalsolaratlas.info"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energiaabierta.cl/visualizaciones/factor-de-emision-sic-sing/" TargetMode="External"/><Relationship Id="rId1" Type="http://schemas.openxmlformats.org/officeDocument/2006/relationships/hyperlink" Target="http://www.thermal.cl/docs/normas/conama___gui__a_para_la_estimacio__n_de_emisiones___retc__.pdf"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64E9-C278-4E1C-BDF9-0E86596DB502}">
  <dimension ref="B1:L12"/>
  <sheetViews>
    <sheetView showGridLines="0" tabSelected="1" zoomScaleNormal="100" zoomScalePageLayoutView="80" workbookViewId="0">
      <selection activeCell="J31" sqref="J31"/>
    </sheetView>
  </sheetViews>
  <sheetFormatPr baseColWidth="10" defaultColWidth="8.7109375" defaultRowHeight="12.75" x14ac:dyDescent="0.2"/>
  <cols>
    <col min="1" max="1" width="5.140625" customWidth="1"/>
  </cols>
  <sheetData>
    <row r="1" spans="2:12" s="229" customFormat="1" ht="26.45" customHeight="1" x14ac:dyDescent="0.2">
      <c r="B1" s="31" t="s">
        <v>0</v>
      </c>
    </row>
    <row r="3" spans="2:12" x14ac:dyDescent="0.2">
      <c r="B3" s="241" t="s">
        <v>1</v>
      </c>
      <c r="C3" s="241"/>
      <c r="D3" s="241"/>
      <c r="E3" s="241"/>
      <c r="F3" s="241"/>
      <c r="G3" s="241"/>
      <c r="H3" s="241"/>
      <c r="I3" s="241"/>
      <c r="J3" s="241"/>
      <c r="K3" s="241"/>
      <c r="L3" s="241"/>
    </row>
    <row r="4" spans="2:12" x14ac:dyDescent="0.2">
      <c r="B4" s="241"/>
      <c r="C4" s="241"/>
      <c r="D4" s="241"/>
      <c r="E4" s="241"/>
      <c r="F4" s="241"/>
      <c r="G4" s="241"/>
      <c r="H4" s="241"/>
      <c r="I4" s="241"/>
      <c r="J4" s="241"/>
      <c r="K4" s="241"/>
      <c r="L4" s="241"/>
    </row>
    <row r="5" spans="2:12" x14ac:dyDescent="0.2">
      <c r="B5" s="241"/>
      <c r="C5" s="241"/>
      <c r="D5" s="241"/>
      <c r="E5" s="241"/>
      <c r="F5" s="241"/>
      <c r="G5" s="241"/>
      <c r="H5" s="241"/>
      <c r="I5" s="241"/>
      <c r="J5" s="241"/>
      <c r="K5" s="241"/>
      <c r="L5" s="241"/>
    </row>
    <row r="6" spans="2:12" x14ac:dyDescent="0.2">
      <c r="B6" s="241"/>
      <c r="C6" s="241"/>
      <c r="D6" s="241"/>
      <c r="E6" s="241"/>
      <c r="F6" s="241"/>
      <c r="G6" s="241"/>
      <c r="H6" s="241"/>
      <c r="I6" s="241"/>
      <c r="J6" s="241"/>
      <c r="K6" s="241"/>
      <c r="L6" s="241"/>
    </row>
    <row r="7" spans="2:12" x14ac:dyDescent="0.2">
      <c r="B7" s="241"/>
      <c r="C7" s="241"/>
      <c r="D7" s="241"/>
      <c r="E7" s="241"/>
      <c r="F7" s="241"/>
      <c r="G7" s="241"/>
      <c r="H7" s="241"/>
      <c r="I7" s="241"/>
      <c r="J7" s="241"/>
      <c r="K7" s="241"/>
      <c r="L7" s="241"/>
    </row>
    <row r="8" spans="2:12" x14ac:dyDescent="0.2">
      <c r="B8" s="241"/>
      <c r="C8" s="241"/>
      <c r="D8" s="241"/>
      <c r="E8" s="241"/>
      <c r="F8" s="241"/>
      <c r="G8" s="241"/>
      <c r="H8" s="241"/>
      <c r="I8" s="241"/>
      <c r="J8" s="241"/>
      <c r="K8" s="241"/>
      <c r="L8" s="241"/>
    </row>
    <row r="9" spans="2:12" x14ac:dyDescent="0.2">
      <c r="B9" s="241"/>
      <c r="C9" s="241"/>
      <c r="D9" s="241"/>
      <c r="E9" s="241"/>
      <c r="F9" s="241"/>
      <c r="G9" s="241"/>
      <c r="H9" s="241"/>
      <c r="I9" s="241"/>
      <c r="J9" s="241"/>
      <c r="K9" s="241"/>
      <c r="L9" s="241"/>
    </row>
    <row r="10" spans="2:12" x14ac:dyDescent="0.2">
      <c r="B10" s="241"/>
      <c r="C10" s="241"/>
      <c r="D10" s="241"/>
      <c r="E10" s="241"/>
      <c r="F10" s="241"/>
      <c r="G10" s="241"/>
      <c r="H10" s="241"/>
      <c r="I10" s="241"/>
      <c r="J10" s="241"/>
      <c r="K10" s="241"/>
      <c r="L10" s="241"/>
    </row>
    <row r="11" spans="2:12" x14ac:dyDescent="0.2">
      <c r="B11" s="241"/>
      <c r="C11" s="241"/>
      <c r="D11" s="241"/>
      <c r="E11" s="241"/>
      <c r="F11" s="241"/>
      <c r="G11" s="241"/>
      <c r="H11" s="241"/>
      <c r="I11" s="241"/>
      <c r="J11" s="241"/>
      <c r="K11" s="241"/>
      <c r="L11" s="241"/>
    </row>
    <row r="12" spans="2:12" x14ac:dyDescent="0.2">
      <c r="B12" s="241"/>
      <c r="C12" s="241"/>
      <c r="D12" s="241"/>
      <c r="E12" s="241"/>
      <c r="F12" s="241"/>
      <c r="G12" s="241"/>
      <c r="H12" s="241"/>
      <c r="I12" s="241"/>
      <c r="J12" s="241"/>
      <c r="K12" s="241"/>
      <c r="L12" s="241"/>
    </row>
  </sheetData>
  <sheetProtection algorithmName="SHA-512" hashValue="Avdup+vdQXGnEBF7z5d8iGcCl1QJCWBhEz7rgxNQnM/pcpkMuRLjc3fjb2LyVw1idVPlWph62/PFat+4HGNf7g==" saltValue="gfUHRhXx6X9HbH9U95LyrA==" spinCount="100000" sheet="1" objects="1" scenarios="1"/>
  <mergeCells count="1">
    <mergeCell ref="B3:L12"/>
  </mergeCells>
  <pageMargins left="0.7" right="0.7" top="0.98624999999999996" bottom="0.75" header="0.3" footer="0.3"/>
  <pageSetup paperSize="9" scale="81" orientation="landscape" r:id="rId1"/>
  <headerFooter>
    <oddFooter>&amp;L&amp;D&amp;R&amp;A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1042F-802C-4057-85F6-D9B18FFA87F9}">
  <dimension ref="A1:H15"/>
  <sheetViews>
    <sheetView showGridLines="0" zoomScaleNormal="100" zoomScalePageLayoutView="80" workbookViewId="0">
      <selection activeCell="D20" sqref="D20"/>
    </sheetView>
  </sheetViews>
  <sheetFormatPr baseColWidth="10" defaultColWidth="8.7109375" defaultRowHeight="12.75" x14ac:dyDescent="0.2"/>
  <cols>
    <col min="1" max="1" width="5.140625" customWidth="1"/>
    <col min="2" max="2" width="23.7109375" customWidth="1"/>
    <col min="3" max="3" width="15.7109375" customWidth="1"/>
    <col min="4" max="5" width="18.28515625" customWidth="1"/>
    <col min="6" max="6" width="16.42578125" customWidth="1"/>
    <col min="7" max="7" width="15.7109375" customWidth="1"/>
    <col min="8" max="8" width="24.140625" customWidth="1"/>
  </cols>
  <sheetData>
    <row r="1" spans="1:8" s="232" customFormat="1" ht="26.45" customHeight="1" x14ac:dyDescent="0.2">
      <c r="A1" s="230" t="s">
        <v>159</v>
      </c>
      <c r="B1" s="231" t="s">
        <v>160</v>
      </c>
      <c r="C1" s="231"/>
      <c r="D1" s="231"/>
      <c r="E1" s="231"/>
      <c r="F1" s="231"/>
    </row>
    <row r="2" spans="1:8" ht="13.5" thickBot="1" x14ac:dyDescent="0.25"/>
    <row r="3" spans="1:8" ht="39" thickBot="1" x14ac:dyDescent="0.25">
      <c r="B3" s="59" t="s">
        <v>11</v>
      </c>
      <c r="C3" s="83" t="s">
        <v>137</v>
      </c>
      <c r="D3" s="83" t="s">
        <v>161</v>
      </c>
      <c r="E3" s="225" t="s">
        <v>162</v>
      </c>
      <c r="F3" s="84" t="s">
        <v>163</v>
      </c>
      <c r="G3" s="225" t="s">
        <v>164</v>
      </c>
      <c r="H3" s="226" t="s">
        <v>165</v>
      </c>
    </row>
    <row r="4" spans="1:8" ht="13.5" thickBot="1" x14ac:dyDescent="0.25">
      <c r="B4" s="182" t="s">
        <v>141</v>
      </c>
      <c r="C4" s="221">
        <f>SUM(C5:C7)</f>
        <v>0</v>
      </c>
      <c r="D4" s="221">
        <f>SUM(D5:D7)</f>
        <v>0</v>
      </c>
      <c r="E4" s="221" t="s">
        <v>166</v>
      </c>
      <c r="F4" s="227" t="e">
        <f t="shared" ref="F4:F12" si="0">D4/C4</f>
        <v>#DIV/0!</v>
      </c>
      <c r="G4" s="221" t="s">
        <v>167</v>
      </c>
      <c r="H4" s="183" t="e">
        <f>IF(AND(D4&lt;=50, F4&lt;0.1),"sí","no")</f>
        <v>#DIV/0!</v>
      </c>
    </row>
    <row r="5" spans="1:8" x14ac:dyDescent="0.2">
      <c r="B5" s="171"/>
      <c r="C5" s="137"/>
      <c r="D5" s="137"/>
      <c r="E5" s="175"/>
      <c r="F5" s="172" t="e">
        <f t="shared" si="0"/>
        <v>#DIV/0!</v>
      </c>
      <c r="G5" s="179"/>
      <c r="H5" s="179"/>
    </row>
    <row r="6" spans="1:8" x14ac:dyDescent="0.2">
      <c r="B6" s="169"/>
      <c r="C6" s="138"/>
      <c r="D6" s="138"/>
      <c r="E6" s="176"/>
      <c r="F6" s="173" t="e">
        <f t="shared" si="0"/>
        <v>#DIV/0!</v>
      </c>
      <c r="G6" s="179"/>
      <c r="H6" s="179"/>
    </row>
    <row r="7" spans="1:8" ht="13.5" thickBot="1" x14ac:dyDescent="0.25">
      <c r="B7" s="170"/>
      <c r="C7" s="139"/>
      <c r="D7" s="139"/>
      <c r="E7" s="177"/>
      <c r="F7" s="174" t="e">
        <f t="shared" si="0"/>
        <v>#DIV/0!</v>
      </c>
      <c r="G7" s="179"/>
      <c r="H7" s="179"/>
    </row>
    <row r="8" spans="1:8" ht="26.25" thickBot="1" x14ac:dyDescent="0.25">
      <c r="B8" s="182" t="s">
        <v>168</v>
      </c>
      <c r="C8" s="221">
        <f>SUM(C9:C15)</f>
        <v>0</v>
      </c>
      <c r="D8" s="221">
        <f>SUM(D9:D15)</f>
        <v>0</v>
      </c>
      <c r="E8" s="178" t="s">
        <v>169</v>
      </c>
      <c r="F8" s="227" t="e">
        <f t="shared" si="0"/>
        <v>#DIV/0!</v>
      </c>
      <c r="G8" s="182" t="s">
        <v>170</v>
      </c>
      <c r="H8" s="183" t="e">
        <f>IF(AND(D8&lt;=300, F8&lt;0.25),"sí","no")</f>
        <v>#DIV/0!</v>
      </c>
    </row>
    <row r="9" spans="1:8" x14ac:dyDescent="0.2">
      <c r="B9" s="171"/>
      <c r="C9" s="137"/>
      <c r="D9" s="137"/>
      <c r="E9" s="175"/>
      <c r="F9" s="172" t="e">
        <f t="shared" si="0"/>
        <v>#DIV/0!</v>
      </c>
      <c r="G9" s="179"/>
      <c r="H9" s="179"/>
    </row>
    <row r="10" spans="1:8" x14ac:dyDescent="0.2">
      <c r="B10" s="169"/>
      <c r="C10" s="138"/>
      <c r="D10" s="138"/>
      <c r="E10" s="176"/>
      <c r="F10" s="173" t="e">
        <f t="shared" si="0"/>
        <v>#DIV/0!</v>
      </c>
      <c r="G10" s="179"/>
      <c r="H10" s="179"/>
    </row>
    <row r="11" spans="1:8" x14ac:dyDescent="0.2">
      <c r="B11" s="169"/>
      <c r="C11" s="138"/>
      <c r="D11" s="138"/>
      <c r="E11" s="176"/>
      <c r="F11" s="173" t="e">
        <f t="shared" si="0"/>
        <v>#DIV/0!</v>
      </c>
      <c r="G11" s="179"/>
      <c r="H11" s="179"/>
    </row>
    <row r="12" spans="1:8" ht="13.5" thickBot="1" x14ac:dyDescent="0.25">
      <c r="B12" s="170"/>
      <c r="C12" s="139"/>
      <c r="D12" s="139"/>
      <c r="E12" s="177"/>
      <c r="F12" s="174" t="e">
        <f t="shared" si="0"/>
        <v>#DIV/0!</v>
      </c>
      <c r="G12" s="179"/>
      <c r="H12" s="179"/>
    </row>
    <row r="13" spans="1:8" x14ac:dyDescent="0.2">
      <c r="B13" s="171"/>
      <c r="C13" s="137"/>
      <c r="D13" s="137"/>
      <c r="E13" s="175"/>
      <c r="F13" s="172" t="e">
        <f t="shared" ref="F13:F15" si="1">D13/C13</f>
        <v>#DIV/0!</v>
      </c>
      <c r="G13" s="181"/>
      <c r="H13" s="181"/>
    </row>
    <row r="14" spans="1:8" x14ac:dyDescent="0.2">
      <c r="B14" s="169"/>
      <c r="C14" s="138"/>
      <c r="D14" s="138"/>
      <c r="E14" s="176"/>
      <c r="F14" s="173" t="e">
        <f t="shared" si="1"/>
        <v>#DIV/0!</v>
      </c>
      <c r="G14" s="179"/>
      <c r="H14" s="179"/>
    </row>
    <row r="15" spans="1:8" ht="13.5" thickBot="1" x14ac:dyDescent="0.25">
      <c r="B15" s="170"/>
      <c r="C15" s="139"/>
      <c r="D15" s="139"/>
      <c r="E15" s="177"/>
      <c r="F15" s="174" t="e">
        <f t="shared" si="1"/>
        <v>#DIV/0!</v>
      </c>
      <c r="G15" s="180"/>
      <c r="H15" s="180"/>
    </row>
  </sheetData>
  <sheetProtection algorithmName="SHA-512" hashValue="MQ4pBtrONbE1GfYu2je8xxyGB49coGWihdgxyi4CSszdSrw1/6SKHBfNcLy/TnClZL35CXLDF7Dy5Q/NouQ8ZQ==" saltValue="99XnHeOdCBchtmfLN66BTw==" spinCount="100000" sheet="1" objects="1" scenarios="1"/>
  <conditionalFormatting sqref="F4">
    <cfRule type="cellIs" dxfId="31" priority="12" operator="equal">
      <formula>0.1</formula>
    </cfRule>
    <cfRule type="cellIs" dxfId="30" priority="13" operator="lessThan">
      <formula>0.1</formula>
    </cfRule>
    <cfRule type="cellIs" dxfId="29" priority="14" operator="greaterThan">
      <formula>0.1</formula>
    </cfRule>
  </conditionalFormatting>
  <conditionalFormatting sqref="F8">
    <cfRule type="cellIs" dxfId="28" priority="9" operator="lessThan">
      <formula>0.25</formula>
    </cfRule>
    <cfRule type="cellIs" dxfId="27" priority="10" operator="equal">
      <formula>0.25</formula>
    </cfRule>
    <cfRule type="cellIs" dxfId="26" priority="11" operator="greaterThan">
      <formula>0.25</formula>
    </cfRule>
  </conditionalFormatting>
  <conditionalFormatting sqref="D4">
    <cfRule type="cellIs" dxfId="25" priority="6" operator="equal">
      <formula>50</formula>
    </cfRule>
    <cfRule type="cellIs" dxfId="24" priority="7" operator="lessThan">
      <formula>50</formula>
    </cfRule>
    <cfRule type="cellIs" dxfId="23" priority="8" operator="greaterThan">
      <formula>50</formula>
    </cfRule>
  </conditionalFormatting>
  <conditionalFormatting sqref="D8">
    <cfRule type="cellIs" dxfId="22" priority="3" operator="equal">
      <formula>300</formula>
    </cfRule>
    <cfRule type="cellIs" dxfId="21" priority="4" operator="lessThan">
      <formula>300</formula>
    </cfRule>
    <cfRule type="cellIs" dxfId="20" priority="5" operator="greaterThan">
      <formula>300</formula>
    </cfRule>
  </conditionalFormatting>
  <conditionalFormatting sqref="H4 H8">
    <cfRule type="cellIs" dxfId="19" priority="1" operator="equal">
      <formula>"no"</formula>
    </cfRule>
    <cfRule type="cellIs" dxfId="18" priority="2" operator="equal">
      <formula>"sí"</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DCDF8-3F7D-440E-A6F3-EE3FBA1EDFD0}">
  <dimension ref="A1:I8"/>
  <sheetViews>
    <sheetView showGridLines="0" zoomScaleNormal="100" zoomScalePageLayoutView="80" workbookViewId="0">
      <selection activeCell="E7" sqref="E7"/>
    </sheetView>
  </sheetViews>
  <sheetFormatPr baseColWidth="10" defaultColWidth="11.7109375" defaultRowHeight="12.75" x14ac:dyDescent="0.2"/>
  <cols>
    <col min="1" max="1" width="5.140625" customWidth="1"/>
    <col min="2" max="2" width="26.28515625" customWidth="1"/>
    <col min="3" max="3" width="25.7109375" customWidth="1"/>
    <col min="7" max="7" width="25.7109375" customWidth="1"/>
  </cols>
  <sheetData>
    <row r="1" spans="1:9" s="232" customFormat="1" ht="26.45" customHeight="1" x14ac:dyDescent="0.2">
      <c r="A1" s="230" t="s">
        <v>171</v>
      </c>
      <c r="B1" s="231" t="s">
        <v>172</v>
      </c>
      <c r="C1" s="231"/>
      <c r="D1" s="231"/>
      <c r="E1" s="231"/>
      <c r="F1" s="231"/>
      <c r="G1" s="231"/>
      <c r="H1" s="231"/>
      <c r="I1" s="231"/>
    </row>
    <row r="3" spans="1:9" ht="13.5" thickBot="1" x14ac:dyDescent="0.25">
      <c r="B3" s="85"/>
      <c r="C3" s="1"/>
      <c r="D3" s="1"/>
      <c r="E3" s="1"/>
      <c r="F3" s="1"/>
      <c r="G3" s="1"/>
      <c r="H3" s="1"/>
    </row>
    <row r="4" spans="1:9" ht="13.5" thickBot="1" x14ac:dyDescent="0.25">
      <c r="B4" s="118" t="s">
        <v>173</v>
      </c>
      <c r="C4" s="119" t="s">
        <v>174</v>
      </c>
      <c r="F4" s="241" t="s">
        <v>175</v>
      </c>
      <c r="G4" s="241"/>
      <c r="H4" s="241"/>
      <c r="I4" s="241"/>
    </row>
    <row r="5" spans="1:9" x14ac:dyDescent="0.2">
      <c r="B5" s="86" t="s">
        <v>176</v>
      </c>
      <c r="C5" s="157"/>
      <c r="F5" s="241"/>
      <c r="G5" s="241"/>
      <c r="H5" s="241"/>
      <c r="I5" s="241"/>
    </row>
    <row r="6" spans="1:9" x14ac:dyDescent="0.2">
      <c r="B6" s="87" t="s">
        <v>177</v>
      </c>
      <c r="C6" s="158"/>
      <c r="D6" s="1"/>
      <c r="E6" s="1"/>
      <c r="F6" s="241"/>
      <c r="G6" s="241"/>
      <c r="H6" s="241"/>
      <c r="I6" s="241"/>
    </row>
    <row r="7" spans="1:9" x14ac:dyDescent="0.2">
      <c r="B7" s="87" t="s">
        <v>178</v>
      </c>
      <c r="C7" s="158"/>
      <c r="D7" s="1"/>
      <c r="E7" s="1"/>
      <c r="F7" s="241"/>
      <c r="G7" s="241"/>
      <c r="H7" s="241"/>
      <c r="I7" s="241"/>
    </row>
    <row r="8" spans="1:9" ht="13.5" thickBot="1" x14ac:dyDescent="0.25">
      <c r="B8" s="9" t="s">
        <v>179</v>
      </c>
      <c r="C8" s="159"/>
      <c r="D8" s="1"/>
      <c r="E8" s="1"/>
      <c r="F8" s="241"/>
      <c r="G8" s="241"/>
      <c r="H8" s="241"/>
      <c r="I8" s="241"/>
    </row>
  </sheetData>
  <sheetProtection algorithmName="SHA-512" hashValue="MDf7mBXIpwsGjr1LrvR8Xp60AA7IEAm6DeXq43+oW284esxLBEPpb4z/iGuPjTuWWIy/2OjUlhETwUVpGSBJ0Q==" saltValue="AeYqckdi7G4Ks5DYVfhxOg==" spinCount="100000" sheet="1" objects="1" scenarios="1"/>
  <mergeCells count="1">
    <mergeCell ref="F4:I8"/>
  </mergeCells>
  <phoneticPr fontId="18" type="noConversion"/>
  <pageMargins left="0.7" right="0.7" top="0.98624999999999996" bottom="0.75" header="0.3" footer="0.3"/>
  <pageSetup paperSize="9" scale="81" orientation="landscape" r:id="rId1"/>
  <headerFooter>
    <oddHeader>&amp;L&amp;G</oddHeader>
    <oddFooter>&amp;L&amp;D&amp;R&amp;A</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FC4C8163-3AC0-467A-AC41-4F30AAE1195A}">
          <x14:formula1>
            <xm:f>Datos!$AC$4:$AC$7</xm:f>
          </x14:formula1>
          <xm:sqref>H3</xm:sqref>
        </x14:dataValidation>
        <x14:dataValidation type="list" allowBlank="1" showInputMessage="1" showErrorMessage="1" xr:uid="{EAAA061F-4DBD-4C5C-8C09-A7099DAECED9}">
          <x14:formula1>
            <xm:f>Datos!$A$79:$A$81</xm:f>
          </x14:formula1>
          <xm:sqref>C5:C8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5597-D3BE-4992-AAEC-963F9C2CE18D}">
  <dimension ref="A1:I25"/>
  <sheetViews>
    <sheetView showGridLines="0" topLeftCell="A10" zoomScaleNormal="100" zoomScalePageLayoutView="80" workbookViewId="0">
      <selection activeCell="F33" sqref="F33"/>
    </sheetView>
  </sheetViews>
  <sheetFormatPr baseColWidth="10" defaultColWidth="11.7109375" defaultRowHeight="12.75" x14ac:dyDescent="0.2"/>
  <cols>
    <col min="1" max="1" width="5.140625" customWidth="1"/>
    <col min="2" max="2" width="29" customWidth="1"/>
    <col min="3" max="3" width="18.140625" customWidth="1"/>
    <col min="4" max="4" width="15.5703125" customWidth="1"/>
    <col min="5" max="5" width="4.28515625" customWidth="1"/>
    <col min="7" max="7" width="25.7109375" customWidth="1"/>
  </cols>
  <sheetData>
    <row r="1" spans="1:9" s="232" customFormat="1" ht="26.45" customHeight="1" x14ac:dyDescent="0.2">
      <c r="A1" s="230" t="s">
        <v>180</v>
      </c>
      <c r="B1" s="231" t="s">
        <v>181</v>
      </c>
      <c r="C1" s="231"/>
      <c r="D1" s="231"/>
      <c r="E1" s="231"/>
      <c r="F1" s="231"/>
      <c r="G1" s="231"/>
      <c r="H1" s="231"/>
      <c r="I1" s="231"/>
    </row>
    <row r="2" spans="1:9" ht="13.5" thickBot="1" x14ac:dyDescent="0.25"/>
    <row r="3" spans="1:9" ht="13.5" thickBot="1" x14ac:dyDescent="0.25">
      <c r="B3" s="2" t="s">
        <v>182</v>
      </c>
      <c r="C3" s="136"/>
      <c r="D3" s="3" t="s">
        <v>7</v>
      </c>
      <c r="E3" s="1"/>
      <c r="F3" s="1"/>
      <c r="H3" s="1"/>
    </row>
    <row r="4" spans="1:9" ht="13.5" thickBot="1" x14ac:dyDescent="0.25">
      <c r="C4" s="1"/>
      <c r="D4" s="1"/>
      <c r="E4" s="1"/>
      <c r="F4" s="1"/>
      <c r="G4" s="1"/>
      <c r="H4" s="1"/>
    </row>
    <row r="5" spans="1:9" ht="13.5" thickBot="1" x14ac:dyDescent="0.25">
      <c r="B5" s="2" t="s">
        <v>183</v>
      </c>
      <c r="C5" s="136"/>
      <c r="D5" s="3" t="s">
        <v>7</v>
      </c>
      <c r="E5" s="1"/>
      <c r="F5" s="1"/>
      <c r="G5" s="1"/>
      <c r="H5" s="1"/>
    </row>
    <row r="6" spans="1:9" ht="13.5" thickBot="1" x14ac:dyDescent="0.25"/>
    <row r="7" spans="1:9" ht="13.5" thickBot="1" x14ac:dyDescent="0.25">
      <c r="B7" s="120" t="s">
        <v>184</v>
      </c>
      <c r="C7" s="3">
        <f>'A1'!$C$4*0.01</f>
        <v>0</v>
      </c>
      <c r="D7" s="3" t="s">
        <v>185</v>
      </c>
      <c r="E7" s="1"/>
    </row>
    <row r="8" spans="1:9" ht="13.5" thickBot="1" x14ac:dyDescent="0.25">
      <c r="B8" s="228"/>
      <c r="C8" s="1"/>
      <c r="D8" s="1"/>
      <c r="E8" s="1"/>
    </row>
    <row r="9" spans="1:9" ht="22.15" customHeight="1" thickBot="1" x14ac:dyDescent="0.25">
      <c r="B9" s="127" t="s">
        <v>186</v>
      </c>
      <c r="C9" s="236"/>
      <c r="D9" s="128" t="s">
        <v>185</v>
      </c>
      <c r="E9" s="130"/>
    </row>
    <row r="11" spans="1:9" x14ac:dyDescent="0.2">
      <c r="B11" s="5" t="s">
        <v>187</v>
      </c>
    </row>
    <row r="12" spans="1:9" x14ac:dyDescent="0.2">
      <c r="B12" s="121" t="s">
        <v>188</v>
      </c>
      <c r="C12" s="88" t="e">
        <f>C5/C3</f>
        <v>#DIV/0!</v>
      </c>
      <c r="D12" s="92">
        <v>0.5</v>
      </c>
      <c r="E12" s="92"/>
    </row>
    <row r="13" spans="1:9" x14ac:dyDescent="0.2">
      <c r="B13" s="121" t="s">
        <v>189</v>
      </c>
      <c r="C13" s="88" t="e">
        <f>C5/C3</f>
        <v>#DIV/0!</v>
      </c>
      <c r="D13" s="92">
        <v>0.67</v>
      </c>
      <c r="E13" s="92"/>
    </row>
    <row r="14" spans="1:9" ht="13.5" thickBot="1" x14ac:dyDescent="0.25"/>
    <row r="15" spans="1:9" ht="39" thickBot="1" x14ac:dyDescent="0.25">
      <c r="B15" s="233" t="s">
        <v>190</v>
      </c>
      <c r="C15" s="236"/>
      <c r="D15" s="128" t="s">
        <v>185</v>
      </c>
      <c r="E15" s="130"/>
    </row>
    <row r="16" spans="1:9" ht="13.5" thickBot="1" x14ac:dyDescent="0.25"/>
    <row r="17" spans="2:9" ht="22.15" customHeight="1" thickBot="1" x14ac:dyDescent="0.25">
      <c r="B17" s="129" t="s">
        <v>191</v>
      </c>
      <c r="C17" s="102">
        <v>306</v>
      </c>
      <c r="D17" s="4" t="s">
        <v>192</v>
      </c>
      <c r="E17" s="17"/>
    </row>
    <row r="18" spans="2:9" ht="13.5" thickBot="1" x14ac:dyDescent="0.25">
      <c r="F18" s="241" t="s">
        <v>193</v>
      </c>
      <c r="G18" s="241"/>
      <c r="H18" s="241"/>
    </row>
    <row r="19" spans="2:9" ht="27" customHeight="1" thickBot="1" x14ac:dyDescent="0.25">
      <c r="B19" s="59" t="s">
        <v>53</v>
      </c>
      <c r="C19" s="83" t="s">
        <v>194</v>
      </c>
      <c r="D19" s="84" t="s">
        <v>195</v>
      </c>
      <c r="E19" s="15"/>
      <c r="F19" s="241"/>
      <c r="G19" s="241"/>
      <c r="H19" s="241"/>
    </row>
    <row r="20" spans="2:9" ht="26.25" thickBot="1" x14ac:dyDescent="0.25">
      <c r="B20" s="234" t="s">
        <v>196</v>
      </c>
      <c r="C20" s="102">
        <v>306</v>
      </c>
      <c r="D20" s="235"/>
      <c r="E20" s="1"/>
      <c r="F20" s="241"/>
      <c r="G20" s="241"/>
      <c r="H20" s="241"/>
    </row>
    <row r="21" spans="2:9" ht="13.5" thickBot="1" x14ac:dyDescent="0.25">
      <c r="C21" s="1"/>
      <c r="D21" s="1"/>
      <c r="E21" s="1"/>
      <c r="F21" s="1"/>
      <c r="G21" s="1"/>
      <c r="H21" s="122"/>
    </row>
    <row r="22" spans="2:9" ht="27" customHeight="1" thickBot="1" x14ac:dyDescent="0.25">
      <c r="B22" s="129" t="s">
        <v>197</v>
      </c>
      <c r="C22" s="236"/>
      <c r="D22" s="4" t="s">
        <v>198</v>
      </c>
      <c r="E22" s="17"/>
      <c r="F22" s="241" t="s">
        <v>199</v>
      </c>
      <c r="G22" s="241"/>
      <c r="H22" s="241"/>
      <c r="I22" s="124"/>
    </row>
    <row r="23" spans="2:9" ht="13.5" thickBot="1" x14ac:dyDescent="0.25">
      <c r="C23" s="1"/>
      <c r="D23" s="1"/>
      <c r="E23" s="1"/>
      <c r="F23" s="241"/>
      <c r="G23" s="241"/>
      <c r="H23" s="241"/>
      <c r="I23" s="124"/>
    </row>
    <row r="24" spans="2:9" ht="39" thickBot="1" x14ac:dyDescent="0.25">
      <c r="B24" s="125" t="s">
        <v>200</v>
      </c>
      <c r="C24" s="126" t="e">
        <f>C20/C22</f>
        <v>#DIV/0!</v>
      </c>
      <c r="D24" s="131" t="s">
        <v>185</v>
      </c>
      <c r="E24" s="130"/>
      <c r="F24" s="291" t="s">
        <v>197</v>
      </c>
      <c r="G24" s="291"/>
      <c r="H24" s="291"/>
      <c r="I24" s="124"/>
    </row>
    <row r="25" spans="2:9" ht="39" thickBot="1" x14ac:dyDescent="0.25">
      <c r="B25" s="125" t="s">
        <v>201</v>
      </c>
      <c r="C25" s="126" t="e">
        <f>IF(ISBLANK(D20),C20/C22,D20/C22)</f>
        <v>#DIV/0!</v>
      </c>
      <c r="D25" s="131" t="s">
        <v>185</v>
      </c>
    </row>
  </sheetData>
  <sheetProtection algorithmName="SHA-512" hashValue="yAnYBDh4K7abUE6GFymci7l/VS3DAvJdWQBhi2Ts0SfcmI83vvFfNgfcjH2cME4yNlvRlqOR+5Fv4SCQEsrVGg==" saltValue="CZpUubUnLpTsIl0gv7U87A==" spinCount="100000" sheet="1" objects="1" scenarios="1"/>
  <mergeCells count="3">
    <mergeCell ref="F22:H23"/>
    <mergeCell ref="F24:H24"/>
    <mergeCell ref="F18:H20"/>
  </mergeCells>
  <conditionalFormatting sqref="D12:E12">
    <cfRule type="cellIs" dxfId="17" priority="25" operator="greaterThan">
      <formula>$C$12</formula>
    </cfRule>
    <cfRule type="cellIs" dxfId="16" priority="26" operator="greaterThan">
      <formula>0.5</formula>
    </cfRule>
  </conditionalFormatting>
  <conditionalFormatting sqref="C12">
    <cfRule type="cellIs" dxfId="15" priority="21" operator="lessThan">
      <formula>0.5</formula>
    </cfRule>
    <cfRule type="cellIs" dxfId="14" priority="24" operator="greaterThan">
      <formula>0.5</formula>
    </cfRule>
    <cfRule type="cellIs" dxfId="13" priority="1" operator="greaterThan">
      <formula>0.5</formula>
    </cfRule>
  </conditionalFormatting>
  <conditionalFormatting sqref="C13">
    <cfRule type="cellIs" dxfId="12" priority="22" operator="greaterThan">
      <formula>0.75</formula>
    </cfRule>
    <cfRule type="cellIs" dxfId="11" priority="23" operator="lessThan">
      <formula>0.75</formula>
    </cfRule>
    <cfRule type="cellIs" dxfId="10" priority="9" operator="lessThan">
      <formula>0.66</formula>
    </cfRule>
    <cfRule type="cellIs" dxfId="9" priority="8" operator="greaterThan">
      <formula>0.65</formula>
    </cfRule>
    <cfRule type="cellIs" dxfId="8" priority="7" operator="greaterThan">
      <formula>0.65</formula>
    </cfRule>
    <cfRule type="cellIs" dxfId="7" priority="6" operator="lessThan">
      <formula>0.66</formula>
    </cfRule>
    <cfRule type="cellIs" dxfId="6" priority="5" operator="greaterThan">
      <formula>0.66</formula>
    </cfRule>
    <cfRule type="cellIs" dxfId="5" priority="4" operator="greaterThan">
      <formula>0.67</formula>
    </cfRule>
    <cfRule type="cellIs" dxfId="4" priority="3" operator="lessThan">
      <formula>0.66</formula>
    </cfRule>
    <cfRule type="cellIs" dxfId="3" priority="2" operator="lessThan">
      <formula>0.67</formula>
    </cfRule>
  </conditionalFormatting>
  <conditionalFormatting sqref="F21">
    <cfRule type="cellIs" dxfId="2" priority="18" operator="lessThan">
      <formula>$H$4</formula>
    </cfRule>
    <cfRule type="cellIs" dxfId="1" priority="19" operator="greaterThan">
      <formula>$H$4</formula>
    </cfRule>
    <cfRule type="cellIs" dxfId="0" priority="20" operator="greaterThan">
      <formula>$H$4</formula>
    </cfRule>
  </conditionalFormatting>
  <hyperlinks>
    <hyperlink ref="F24" r:id="rId1" display="https://solargis.com/file?url=download/Chile/Chile_PVOUT_mid-size-map_lang-ES_156x220mm-300dpi_v20200519.png&amp;bucket=globalsolaratlas.info" xr:uid="{53D9FD1F-9920-4C84-A618-ACFFC7C47A37}"/>
  </hyperlinks>
  <pageMargins left="0.7" right="0.7" top="0.98624999999999996" bottom="0.75" header="0.3" footer="0.3"/>
  <pageSetup paperSize="9" scale="81" orientation="landscape" r:id="rId2"/>
  <headerFooter>
    <oddHeader>&amp;L&amp;G</oddHeader>
    <oddFooter>&amp;L&amp;D&amp;R&amp;A</oddFooter>
  </headerFooter>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AB10B56-151E-43FD-977E-20A6CD4E5731}">
          <x14:formula1>
            <xm:f>Datos!$AC$4:$AC$7</xm:f>
          </x14:formula1>
          <xm:sqref>H3:H5</xm:sqref>
        </x14:dataValidation>
        <x14:dataValidation type="list" allowBlank="1" showInputMessage="1" showErrorMessage="1" xr:uid="{92A1C431-67FC-432A-B4F9-B5890B02C26E}">
          <x14:formula1>
            <xm:f>Datos!$B$84:$B$94</xm:f>
          </x14:formula1>
          <xm:sqref>C22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2993-6EA9-468D-B56A-3F52426C69BB}">
  <dimension ref="A1:AE94"/>
  <sheetViews>
    <sheetView showGridLines="0" topLeftCell="A22" zoomScaleNormal="100" workbookViewId="0">
      <selection activeCell="D34" sqref="D34"/>
    </sheetView>
  </sheetViews>
  <sheetFormatPr baseColWidth="10" defaultColWidth="8.7109375" defaultRowHeight="12.75" x14ac:dyDescent="0.2"/>
  <cols>
    <col min="1" max="1" width="34.140625" customWidth="1"/>
    <col min="2" max="2" width="23" customWidth="1"/>
    <col min="3" max="3" width="12.5703125" customWidth="1"/>
    <col min="4" max="4" width="23.28515625" customWidth="1"/>
    <col min="5" max="5" width="13.7109375" customWidth="1"/>
    <col min="6" max="6" width="18.28515625" customWidth="1"/>
  </cols>
  <sheetData>
    <row r="1" spans="1:31" x14ac:dyDescent="0.2">
      <c r="A1" s="25" t="s">
        <v>2</v>
      </c>
      <c r="B1" s="26"/>
      <c r="C1" s="26"/>
      <c r="D1" s="26"/>
      <c r="E1" s="27"/>
      <c r="F1" s="34" t="s">
        <v>50</v>
      </c>
      <c r="G1" s="34"/>
      <c r="H1" s="34"/>
      <c r="I1" s="34"/>
      <c r="AB1" s="34" t="s">
        <v>84</v>
      </c>
      <c r="AC1" s="34"/>
      <c r="AD1" s="34"/>
      <c r="AE1" s="34"/>
    </row>
    <row r="2" spans="1:31" x14ac:dyDescent="0.2">
      <c r="A2" s="8" t="s">
        <v>202</v>
      </c>
      <c r="B2" t="s">
        <v>203</v>
      </c>
      <c r="E2" s="23"/>
      <c r="F2" t="s">
        <v>204</v>
      </c>
      <c r="AB2" t="s">
        <v>205</v>
      </c>
    </row>
    <row r="3" spans="1:31" x14ac:dyDescent="0.2">
      <c r="A3" s="8"/>
      <c r="B3" t="s">
        <v>206</v>
      </c>
      <c r="E3" s="23"/>
      <c r="G3" t="s">
        <v>207</v>
      </c>
    </row>
    <row r="4" spans="1:31" x14ac:dyDescent="0.2">
      <c r="A4" s="8"/>
      <c r="B4" t="s">
        <v>208</v>
      </c>
      <c r="E4" s="23"/>
      <c r="G4" t="s">
        <v>209</v>
      </c>
      <c r="AC4" t="s">
        <v>210</v>
      </c>
    </row>
    <row r="5" spans="1:31" x14ac:dyDescent="0.2">
      <c r="A5" s="8"/>
      <c r="E5" s="23"/>
      <c r="G5" t="s">
        <v>211</v>
      </c>
      <c r="AC5" t="s">
        <v>212</v>
      </c>
    </row>
    <row r="6" spans="1:31" ht="22.5" x14ac:dyDescent="0.2">
      <c r="A6" s="8" t="s">
        <v>213</v>
      </c>
      <c r="B6" s="24" t="s">
        <v>214</v>
      </c>
      <c r="D6" t="s">
        <v>215</v>
      </c>
      <c r="E6" s="11" t="s">
        <v>216</v>
      </c>
      <c r="G6" s="16" t="s">
        <v>217</v>
      </c>
      <c r="AC6" t="s">
        <v>218</v>
      </c>
    </row>
    <row r="7" spans="1:31" x14ac:dyDescent="0.2">
      <c r="A7" s="8"/>
      <c r="B7" s="24" t="s">
        <v>219</v>
      </c>
      <c r="E7" s="11" t="s">
        <v>220</v>
      </c>
      <c r="AC7" t="s">
        <v>221</v>
      </c>
    </row>
    <row r="8" spans="1:31" ht="38.25" x14ac:dyDescent="0.2">
      <c r="A8" s="8"/>
      <c r="B8" s="24" t="s">
        <v>222</v>
      </c>
      <c r="E8" s="1" t="s">
        <v>223</v>
      </c>
      <c r="F8" s="30" t="s">
        <v>66</v>
      </c>
      <c r="G8" s="30" t="s">
        <v>224</v>
      </c>
      <c r="H8" s="30" t="s">
        <v>225</v>
      </c>
      <c r="I8" s="30" t="s">
        <v>226</v>
      </c>
    </row>
    <row r="9" spans="1:31" x14ac:dyDescent="0.2">
      <c r="A9" s="8"/>
      <c r="B9" s="24" t="s">
        <v>227</v>
      </c>
      <c r="E9" s="1" t="s">
        <v>228</v>
      </c>
      <c r="F9" s="28" t="s">
        <v>229</v>
      </c>
      <c r="G9" s="28">
        <v>1100</v>
      </c>
      <c r="H9" s="28">
        <v>1100</v>
      </c>
      <c r="I9" s="28">
        <v>0.9</v>
      </c>
    </row>
    <row r="10" spans="1:31" x14ac:dyDescent="0.2">
      <c r="A10" s="8"/>
      <c r="B10" s="24" t="s">
        <v>230</v>
      </c>
      <c r="E10" s="1" t="s">
        <v>231</v>
      </c>
      <c r="F10" s="28" t="s">
        <v>232</v>
      </c>
      <c r="G10" s="28">
        <v>2700</v>
      </c>
      <c r="H10" s="28">
        <v>898</v>
      </c>
      <c r="I10" s="28">
        <v>210</v>
      </c>
    </row>
    <row r="11" spans="1:31" x14ac:dyDescent="0.2">
      <c r="A11" s="8"/>
      <c r="B11" s="24" t="s">
        <v>233</v>
      </c>
      <c r="E11" s="1" t="s">
        <v>234</v>
      </c>
      <c r="F11" s="28" t="s">
        <v>235</v>
      </c>
      <c r="G11" s="28">
        <v>800</v>
      </c>
      <c r="H11" s="28">
        <v>837</v>
      </c>
      <c r="I11" s="28">
        <v>0.35</v>
      </c>
    </row>
    <row r="12" spans="1:31" ht="22.5" x14ac:dyDescent="0.2">
      <c r="A12" s="8"/>
      <c r="B12" s="24" t="s">
        <v>236</v>
      </c>
      <c r="E12" s="1" t="s">
        <v>237</v>
      </c>
      <c r="F12" s="28" t="s">
        <v>235</v>
      </c>
      <c r="G12" s="28">
        <v>1200</v>
      </c>
      <c r="H12" s="28">
        <v>837</v>
      </c>
      <c r="I12" s="28">
        <v>0.56000000000000005</v>
      </c>
    </row>
    <row r="13" spans="1:31" ht="22.5" x14ac:dyDescent="0.2">
      <c r="A13" s="8"/>
      <c r="B13" s="24" t="s">
        <v>238</v>
      </c>
      <c r="E13" s="1" t="s">
        <v>239</v>
      </c>
      <c r="F13" s="28" t="s">
        <v>240</v>
      </c>
      <c r="G13" s="28">
        <v>1000</v>
      </c>
      <c r="H13" s="28">
        <v>837</v>
      </c>
      <c r="I13" s="28">
        <v>0.23</v>
      </c>
    </row>
    <row r="14" spans="1:31" x14ac:dyDescent="0.2">
      <c r="A14" s="8"/>
      <c r="B14" s="24" t="s">
        <v>241</v>
      </c>
      <c r="E14" s="1" t="s">
        <v>242</v>
      </c>
      <c r="F14" s="28" t="s">
        <v>243</v>
      </c>
      <c r="G14" s="28">
        <v>2400</v>
      </c>
      <c r="H14" s="28">
        <v>840</v>
      </c>
      <c r="I14" s="28">
        <v>1.63</v>
      </c>
    </row>
    <row r="15" spans="1:31" x14ac:dyDescent="0.2">
      <c r="A15" s="8"/>
      <c r="B15" s="24" t="s">
        <v>244</v>
      </c>
      <c r="F15" s="28" t="s">
        <v>245</v>
      </c>
      <c r="G15" s="28">
        <v>1000</v>
      </c>
      <c r="H15" s="28">
        <v>840</v>
      </c>
      <c r="I15" s="28">
        <v>0.33</v>
      </c>
    </row>
    <row r="16" spans="1:31" ht="25.5" x14ac:dyDescent="0.2">
      <c r="A16" s="8"/>
      <c r="B16" s="24" t="s">
        <v>246</v>
      </c>
      <c r="F16" s="29" t="s">
        <v>247</v>
      </c>
      <c r="G16" s="28">
        <v>1000</v>
      </c>
      <c r="H16" s="28">
        <v>1094</v>
      </c>
      <c r="I16" s="28">
        <v>0.67</v>
      </c>
    </row>
    <row r="17" spans="1:9" ht="25.5" x14ac:dyDescent="0.2">
      <c r="A17" s="8"/>
      <c r="B17" s="24" t="s">
        <v>248</v>
      </c>
      <c r="F17" s="29" t="s">
        <v>249</v>
      </c>
      <c r="G17" s="28">
        <v>1000</v>
      </c>
      <c r="H17" s="28">
        <v>1055</v>
      </c>
      <c r="I17" s="28">
        <v>0.41</v>
      </c>
    </row>
    <row r="18" spans="1:9" ht="38.25" x14ac:dyDescent="0.2">
      <c r="A18" s="8"/>
      <c r="B18" s="24" t="s">
        <v>250</v>
      </c>
      <c r="F18" s="29" t="s">
        <v>251</v>
      </c>
      <c r="G18" s="28">
        <v>800</v>
      </c>
      <c r="H18" s="28">
        <v>1061</v>
      </c>
      <c r="I18" s="28">
        <v>0.22</v>
      </c>
    </row>
    <row r="19" spans="1:9" ht="25.5" x14ac:dyDescent="0.2">
      <c r="A19" s="8"/>
      <c r="B19" s="24" t="s">
        <v>252</v>
      </c>
      <c r="F19" s="29" t="s">
        <v>253</v>
      </c>
      <c r="G19" s="28">
        <v>1400</v>
      </c>
      <c r="H19" s="28">
        <v>750</v>
      </c>
      <c r="I19" s="28">
        <v>0.6</v>
      </c>
    </row>
    <row r="20" spans="1:9" ht="33.75" x14ac:dyDescent="0.2">
      <c r="A20" s="8"/>
      <c r="B20" s="24" t="s">
        <v>254</v>
      </c>
      <c r="F20" s="29" t="s">
        <v>255</v>
      </c>
      <c r="G20" s="28">
        <v>70</v>
      </c>
      <c r="H20" s="28">
        <v>840</v>
      </c>
      <c r="I20" s="28">
        <v>3.7999999999999999E-2</v>
      </c>
    </row>
    <row r="21" spans="1:9" ht="22.5" x14ac:dyDescent="0.2">
      <c r="A21" s="8"/>
      <c r="B21" s="24" t="s">
        <v>256</v>
      </c>
      <c r="F21" s="29" t="s">
        <v>257</v>
      </c>
      <c r="G21" s="28">
        <v>380</v>
      </c>
      <c r="H21" s="28">
        <v>1759</v>
      </c>
      <c r="I21" s="28">
        <v>9.0999999999999998E-2</v>
      </c>
    </row>
    <row r="22" spans="1:9" ht="13.5" thickBot="1" x14ac:dyDescent="0.25">
      <c r="A22" s="9"/>
      <c r="B22" s="10"/>
      <c r="C22" s="10"/>
      <c r="D22" s="10"/>
      <c r="E22" s="10"/>
      <c r="F22" s="29" t="s">
        <v>258</v>
      </c>
      <c r="G22" s="28">
        <v>560</v>
      </c>
      <c r="H22" s="28">
        <v>1759</v>
      </c>
      <c r="I22" s="28">
        <v>0.13400000000000001</v>
      </c>
    </row>
    <row r="23" spans="1:9" x14ac:dyDescent="0.2">
      <c r="F23" s="29" t="s">
        <v>259</v>
      </c>
      <c r="G23" s="28">
        <v>670</v>
      </c>
      <c r="H23" s="28">
        <v>1759</v>
      </c>
      <c r="I23" s="28">
        <v>0.17499999999999999</v>
      </c>
    </row>
    <row r="24" spans="1:9" x14ac:dyDescent="0.2">
      <c r="F24" s="29" t="s">
        <v>260</v>
      </c>
      <c r="G24" s="28">
        <v>410</v>
      </c>
      <c r="H24" s="28">
        <v>2805</v>
      </c>
      <c r="I24" s="28">
        <v>0.104</v>
      </c>
    </row>
    <row r="25" spans="1:9" x14ac:dyDescent="0.2">
      <c r="F25" s="29" t="s">
        <v>261</v>
      </c>
      <c r="G25" s="28">
        <v>580</v>
      </c>
      <c r="H25" s="28">
        <v>1759</v>
      </c>
      <c r="I25" s="28">
        <v>0.121</v>
      </c>
    </row>
    <row r="26" spans="1:9" ht="51" x14ac:dyDescent="0.2">
      <c r="F26" s="29" t="s">
        <v>262</v>
      </c>
      <c r="G26" s="28">
        <v>400</v>
      </c>
      <c r="H26" s="28">
        <v>1420</v>
      </c>
      <c r="I26" s="28">
        <v>9.5000000000000001E-2</v>
      </c>
    </row>
    <row r="27" spans="1:9" x14ac:dyDescent="0.2">
      <c r="F27" s="29" t="s">
        <v>263</v>
      </c>
      <c r="G27" s="29">
        <v>100</v>
      </c>
      <c r="H27" s="29">
        <v>2210</v>
      </c>
      <c r="I27" s="29">
        <v>0.04</v>
      </c>
    </row>
    <row r="28" spans="1:9" x14ac:dyDescent="0.2">
      <c r="F28" s="29" t="s">
        <v>264</v>
      </c>
      <c r="G28" s="28">
        <v>470</v>
      </c>
      <c r="H28" s="28">
        <v>1600</v>
      </c>
      <c r="I28" s="28">
        <v>0.11</v>
      </c>
    </row>
    <row r="29" spans="1:9" ht="13.5" thickBot="1" x14ac:dyDescent="0.25"/>
    <row r="30" spans="1:9" ht="13.5" thickBot="1" x14ac:dyDescent="0.25">
      <c r="A30" s="25" t="s">
        <v>91</v>
      </c>
      <c r="B30" s="26"/>
      <c r="C30" s="26"/>
      <c r="D30" s="26"/>
      <c r="E30" s="27"/>
    </row>
    <row r="31" spans="1:9" ht="25.5" x14ac:dyDescent="0.2">
      <c r="A31" s="240" t="s">
        <v>265</v>
      </c>
      <c r="B31" s="239" t="s">
        <v>266</v>
      </c>
    </row>
    <row r="32" spans="1:9" x14ac:dyDescent="0.2">
      <c r="A32" s="38" t="s">
        <v>107</v>
      </c>
      <c r="B32" s="56">
        <f>'Datos 2'!F40</f>
        <v>0.33679999999999999</v>
      </c>
    </row>
    <row r="33" spans="1:6" x14ac:dyDescent="0.2">
      <c r="A33" s="38" t="s">
        <v>267</v>
      </c>
      <c r="B33" s="56">
        <v>0.20100000000000001</v>
      </c>
    </row>
    <row r="34" spans="1:6" x14ac:dyDescent="0.2">
      <c r="A34" s="38" t="s">
        <v>268</v>
      </c>
      <c r="B34" s="94">
        <f>'Datos 2'!F48</f>
        <v>3.7699999999999997E-2</v>
      </c>
    </row>
    <row r="35" spans="1:6" ht="13.5" thickBot="1" x14ac:dyDescent="0.25">
      <c r="A35" s="57" t="s">
        <v>269</v>
      </c>
      <c r="B35" s="58">
        <f>-B32</f>
        <v>-0.33679999999999999</v>
      </c>
    </row>
    <row r="36" spans="1:6" ht="13.5" thickBot="1" x14ac:dyDescent="0.25"/>
    <row r="37" spans="1:6" ht="25.5" x14ac:dyDescent="0.2">
      <c r="A37" s="65" t="s">
        <v>270</v>
      </c>
      <c r="B37" s="66" t="s">
        <v>113</v>
      </c>
      <c r="D37" s="66" t="s">
        <v>66</v>
      </c>
      <c r="E37" s="72" t="s">
        <v>114</v>
      </c>
      <c r="F37" s="66" t="s">
        <v>271</v>
      </c>
    </row>
    <row r="38" spans="1:6" x14ac:dyDescent="0.2">
      <c r="A38" s="67"/>
      <c r="B38" s="70"/>
      <c r="D38" s="5"/>
      <c r="E38" s="74"/>
      <c r="F38" s="5"/>
    </row>
    <row r="39" spans="1:6" ht="46.5" x14ac:dyDescent="0.2">
      <c r="A39" s="68" t="s">
        <v>272</v>
      </c>
      <c r="B39" s="70" t="s">
        <v>121</v>
      </c>
      <c r="D39" s="28" t="s">
        <v>273</v>
      </c>
      <c r="E39" s="28" t="s">
        <v>4</v>
      </c>
      <c r="F39" s="28">
        <v>3.77</v>
      </c>
    </row>
    <row r="40" spans="1:6" ht="46.5" x14ac:dyDescent="0.2">
      <c r="A40" s="69" t="s">
        <v>274</v>
      </c>
      <c r="B40" s="70" t="s">
        <v>275</v>
      </c>
      <c r="D40" s="28" t="s">
        <v>276</v>
      </c>
      <c r="E40" s="28" t="s">
        <v>4</v>
      </c>
      <c r="F40" s="28">
        <v>15.1</v>
      </c>
    </row>
    <row r="41" spans="1:6" ht="58.15" customHeight="1" x14ac:dyDescent="0.2">
      <c r="B41" s="70" t="s">
        <v>277</v>
      </c>
      <c r="D41" s="28" t="s">
        <v>125</v>
      </c>
      <c r="E41" s="28" t="s">
        <v>4</v>
      </c>
      <c r="F41" s="28">
        <v>5.9</v>
      </c>
    </row>
    <row r="42" spans="1:6" ht="63.6" customHeight="1" x14ac:dyDescent="0.2">
      <c r="B42" s="70" t="s">
        <v>278</v>
      </c>
      <c r="D42" s="28" t="s">
        <v>279</v>
      </c>
      <c r="E42" s="28" t="s">
        <v>4</v>
      </c>
      <c r="F42" s="28">
        <v>1.9</v>
      </c>
    </row>
    <row r="43" spans="1:6" x14ac:dyDescent="0.2">
      <c r="B43" s="70" t="s">
        <v>124</v>
      </c>
      <c r="D43" s="28" t="s">
        <v>280</v>
      </c>
      <c r="E43" s="28" t="s">
        <v>281</v>
      </c>
      <c r="F43" s="28">
        <v>10</v>
      </c>
    </row>
    <row r="44" spans="1:6" x14ac:dyDescent="0.2">
      <c r="B44" s="70" t="s">
        <v>282</v>
      </c>
      <c r="D44" s="28" t="s">
        <v>283</v>
      </c>
      <c r="E44" s="28" t="s">
        <v>4</v>
      </c>
      <c r="F44" s="28">
        <v>4.28</v>
      </c>
    </row>
    <row r="45" spans="1:6" x14ac:dyDescent="0.2">
      <c r="B45" s="70" t="s">
        <v>284</v>
      </c>
      <c r="D45" s="28" t="s">
        <v>285</v>
      </c>
      <c r="E45" s="28" t="s">
        <v>4</v>
      </c>
      <c r="F45" s="28">
        <v>3.8</v>
      </c>
    </row>
    <row r="46" spans="1:6" x14ac:dyDescent="0.2">
      <c r="B46" s="70" t="s">
        <v>286</v>
      </c>
      <c r="D46" s="28" t="s">
        <v>287</v>
      </c>
      <c r="E46" s="28" t="s">
        <v>4</v>
      </c>
      <c r="F46" s="28">
        <v>2.5</v>
      </c>
    </row>
    <row r="47" spans="1:6" x14ac:dyDescent="0.2">
      <c r="B47" s="70" t="s">
        <v>288</v>
      </c>
      <c r="D47" s="28" t="s">
        <v>289</v>
      </c>
      <c r="E47" s="28" t="s">
        <v>4</v>
      </c>
      <c r="F47" s="28">
        <v>63.7</v>
      </c>
    </row>
    <row r="48" spans="1:6" x14ac:dyDescent="0.2">
      <c r="B48" s="71" t="s">
        <v>290</v>
      </c>
      <c r="D48" s="28" t="s">
        <v>291</v>
      </c>
      <c r="E48" s="28" t="s">
        <v>157</v>
      </c>
      <c r="F48" s="28">
        <v>-49.6</v>
      </c>
    </row>
    <row r="49" spans="4:6" ht="25.5" x14ac:dyDescent="0.2">
      <c r="D49" s="29" t="s">
        <v>292</v>
      </c>
      <c r="E49" s="28" t="s">
        <v>4</v>
      </c>
      <c r="F49" s="28">
        <v>5.13</v>
      </c>
    </row>
    <row r="50" spans="4:6" x14ac:dyDescent="0.2">
      <c r="D50" s="28" t="s">
        <v>293</v>
      </c>
      <c r="E50" s="28" t="s">
        <v>281</v>
      </c>
      <c r="F50" s="28">
        <v>-900</v>
      </c>
    </row>
    <row r="51" spans="4:6" x14ac:dyDescent="0.2">
      <c r="D51" s="28" t="s">
        <v>294</v>
      </c>
      <c r="E51" s="28" t="s">
        <v>4</v>
      </c>
      <c r="F51" s="28">
        <v>27.03</v>
      </c>
    </row>
    <row r="52" spans="4:6" x14ac:dyDescent="0.2">
      <c r="D52" s="28" t="s">
        <v>295</v>
      </c>
      <c r="E52" s="28" t="s">
        <v>281</v>
      </c>
      <c r="F52" s="28">
        <v>-3.18</v>
      </c>
    </row>
    <row r="53" spans="4:6" x14ac:dyDescent="0.2">
      <c r="D53" s="28" t="s">
        <v>296</v>
      </c>
      <c r="E53" s="28" t="s">
        <v>4</v>
      </c>
      <c r="F53" s="28">
        <v>9.7799999999999994</v>
      </c>
    </row>
    <row r="54" spans="4:6" x14ac:dyDescent="0.2">
      <c r="D54" s="28" t="s">
        <v>297</v>
      </c>
      <c r="E54" s="28" t="s">
        <v>281</v>
      </c>
      <c r="F54" s="28">
        <v>-826</v>
      </c>
    </row>
    <row r="55" spans="4:6" x14ac:dyDescent="0.2">
      <c r="D55" s="28" t="s">
        <v>298</v>
      </c>
      <c r="E55" s="28" t="s">
        <v>4</v>
      </c>
      <c r="F55" s="28">
        <v>-7.66</v>
      </c>
    </row>
    <row r="56" spans="4:6" x14ac:dyDescent="0.2">
      <c r="D56" s="28" t="s">
        <v>299</v>
      </c>
      <c r="E56" s="28" t="s">
        <v>4</v>
      </c>
      <c r="F56" s="28">
        <v>3.77</v>
      </c>
    </row>
    <row r="57" spans="4:6" x14ac:dyDescent="0.2">
      <c r="D57" s="28" t="s">
        <v>300</v>
      </c>
      <c r="E57" s="28" t="s">
        <v>4</v>
      </c>
      <c r="F57" s="28">
        <v>16.600000000000001</v>
      </c>
    </row>
    <row r="58" spans="4:6" x14ac:dyDescent="0.2">
      <c r="D58" s="28" t="s">
        <v>301</v>
      </c>
      <c r="E58" s="28" t="s">
        <v>302</v>
      </c>
      <c r="F58" s="28">
        <v>213</v>
      </c>
    </row>
    <row r="59" spans="4:6" x14ac:dyDescent="0.2">
      <c r="D59" s="28" t="s">
        <v>303</v>
      </c>
      <c r="E59" s="28" t="s">
        <v>302</v>
      </c>
      <c r="F59" s="28">
        <v>767</v>
      </c>
    </row>
    <row r="60" spans="4:6" x14ac:dyDescent="0.2">
      <c r="D60" s="28" t="s">
        <v>304</v>
      </c>
      <c r="E60" s="28" t="s">
        <v>302</v>
      </c>
      <c r="F60" s="28">
        <v>820</v>
      </c>
    </row>
    <row r="61" spans="4:6" x14ac:dyDescent="0.2">
      <c r="D61" s="28" t="s">
        <v>305</v>
      </c>
      <c r="E61" s="28" t="s">
        <v>281</v>
      </c>
      <c r="F61" s="28">
        <v>196</v>
      </c>
    </row>
    <row r="62" spans="4:6" x14ac:dyDescent="0.2">
      <c r="D62" s="28" t="s">
        <v>306</v>
      </c>
      <c r="E62" s="28" t="s">
        <v>281</v>
      </c>
      <c r="F62" s="28">
        <v>458</v>
      </c>
    </row>
    <row r="63" spans="4:6" x14ac:dyDescent="0.2">
      <c r="D63" s="28" t="s">
        <v>122</v>
      </c>
      <c r="E63" s="28" t="s">
        <v>281</v>
      </c>
      <c r="F63" s="28">
        <v>294</v>
      </c>
    </row>
    <row r="68" spans="1:3" ht="13.5" thickBot="1" x14ac:dyDescent="0.25">
      <c r="A68" s="32" t="s">
        <v>171</v>
      </c>
      <c r="B68" s="32"/>
      <c r="C68" s="32"/>
    </row>
    <row r="69" spans="1:3" x14ac:dyDescent="0.2">
      <c r="A69" s="36" t="s">
        <v>174</v>
      </c>
      <c r="B69" s="37" t="s">
        <v>307</v>
      </c>
    </row>
    <row r="70" spans="1:3" x14ac:dyDescent="0.2">
      <c r="A70" s="38" t="s">
        <v>308</v>
      </c>
      <c r="B70" s="56">
        <v>1</v>
      </c>
    </row>
    <row r="71" spans="1:3" x14ac:dyDescent="0.2">
      <c r="A71" s="38" t="s">
        <v>309</v>
      </c>
      <c r="B71" s="56">
        <v>1</v>
      </c>
    </row>
    <row r="72" spans="1:3" x14ac:dyDescent="0.2">
      <c r="A72" s="38" t="s">
        <v>310</v>
      </c>
      <c r="B72" s="56">
        <v>0.5</v>
      </c>
    </row>
    <row r="73" spans="1:3" x14ac:dyDescent="0.2">
      <c r="A73" s="38" t="s">
        <v>311</v>
      </c>
      <c r="B73" s="56">
        <v>0.8</v>
      </c>
    </row>
    <row r="74" spans="1:3" ht="13.5" thickBot="1" x14ac:dyDescent="0.25">
      <c r="A74" s="57" t="s">
        <v>312</v>
      </c>
      <c r="B74" s="56">
        <v>2.8</v>
      </c>
    </row>
    <row r="75" spans="1:3" ht="13.5" thickBot="1" x14ac:dyDescent="0.25">
      <c r="A75" s="57" t="s">
        <v>313</v>
      </c>
      <c r="B75" s="56">
        <v>3.1</v>
      </c>
    </row>
    <row r="76" spans="1:3" ht="13.5" thickBot="1" x14ac:dyDescent="0.25">
      <c r="A76" s="57" t="s">
        <v>314</v>
      </c>
      <c r="B76" s="56">
        <v>5</v>
      </c>
    </row>
    <row r="79" spans="1:3" x14ac:dyDescent="0.2">
      <c r="A79" t="s">
        <v>315</v>
      </c>
    </row>
    <row r="80" spans="1:3" x14ac:dyDescent="0.2">
      <c r="A80" t="s">
        <v>316</v>
      </c>
    </row>
    <row r="81" spans="1:2" x14ac:dyDescent="0.2">
      <c r="A81" t="s">
        <v>317</v>
      </c>
    </row>
    <row r="83" spans="1:2" x14ac:dyDescent="0.2">
      <c r="A83" s="32" t="s">
        <v>318</v>
      </c>
      <c r="B83" s="33" t="s">
        <v>319</v>
      </c>
    </row>
    <row r="84" spans="1:2" x14ac:dyDescent="0.2">
      <c r="B84">
        <v>2410</v>
      </c>
    </row>
    <row r="85" spans="1:2" x14ac:dyDescent="0.2">
      <c r="B85">
        <v>2264</v>
      </c>
    </row>
    <row r="86" spans="1:2" x14ac:dyDescent="0.2">
      <c r="B86">
        <v>2118</v>
      </c>
    </row>
    <row r="87" spans="1:2" x14ac:dyDescent="0.2">
      <c r="B87">
        <v>1972</v>
      </c>
    </row>
    <row r="88" spans="1:2" x14ac:dyDescent="0.2">
      <c r="B88">
        <v>1826</v>
      </c>
    </row>
    <row r="89" spans="1:2" x14ac:dyDescent="0.2">
      <c r="B89">
        <v>1680</v>
      </c>
    </row>
    <row r="90" spans="1:2" x14ac:dyDescent="0.2">
      <c r="B90">
        <v>1534</v>
      </c>
    </row>
    <row r="91" spans="1:2" x14ac:dyDescent="0.2">
      <c r="B91">
        <v>1387</v>
      </c>
    </row>
    <row r="92" spans="1:2" x14ac:dyDescent="0.2">
      <c r="B92">
        <v>1241</v>
      </c>
    </row>
    <row r="93" spans="1:2" x14ac:dyDescent="0.2">
      <c r="B93">
        <v>1095</v>
      </c>
    </row>
    <row r="94" spans="1:2" x14ac:dyDescent="0.2">
      <c r="B94">
        <v>949</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F66F1-C11A-4174-9C52-058D7ED5B5F7}">
  <dimension ref="A2:Q52"/>
  <sheetViews>
    <sheetView topLeftCell="A40" workbookViewId="0">
      <selection activeCell="G65" sqref="G65"/>
    </sheetView>
  </sheetViews>
  <sheetFormatPr baseColWidth="10" defaultColWidth="11.42578125" defaultRowHeight="12.75" x14ac:dyDescent="0.2"/>
  <cols>
    <col min="4" max="4" width="14.42578125" customWidth="1"/>
    <col min="7" max="7" width="14" customWidth="1"/>
    <col min="11" max="11" width="13.7109375" customWidth="1"/>
  </cols>
  <sheetData>
    <row r="2" spans="1:17" x14ac:dyDescent="0.2">
      <c r="A2" s="40" t="s">
        <v>320</v>
      </c>
      <c r="B2" s="41"/>
      <c r="C2" s="41"/>
      <c r="D2" s="41"/>
      <c r="E2" s="41"/>
      <c r="F2" s="41"/>
      <c r="G2" s="41"/>
      <c r="H2" s="41"/>
      <c r="I2" s="41"/>
      <c r="J2" s="41"/>
      <c r="K2" s="41"/>
      <c r="L2" s="41"/>
      <c r="M2" s="41"/>
      <c r="N2" s="41"/>
      <c r="O2" s="41"/>
      <c r="P2" s="41"/>
      <c r="Q2" s="41"/>
    </row>
    <row r="3" spans="1:17" x14ac:dyDescent="0.2">
      <c r="B3" t="s">
        <v>320</v>
      </c>
      <c r="C3" s="42" t="s">
        <v>321</v>
      </c>
    </row>
    <row r="13" spans="1:17" x14ac:dyDescent="0.2">
      <c r="J13" s="43">
        <v>2.82</v>
      </c>
      <c r="K13" s="43" t="s">
        <v>322</v>
      </c>
      <c r="L13" t="s">
        <v>323</v>
      </c>
    </row>
    <row r="15" spans="1:17" x14ac:dyDescent="0.2">
      <c r="J15" s="44" t="s">
        <v>324</v>
      </c>
      <c r="K15" s="45" t="s">
        <v>325</v>
      </c>
    </row>
    <row r="16" spans="1:17" x14ac:dyDescent="0.2">
      <c r="J16" s="44" t="s">
        <v>326</v>
      </c>
      <c r="K16" s="45" t="s">
        <v>327</v>
      </c>
      <c r="L16" t="s">
        <v>328</v>
      </c>
    </row>
    <row r="31" spans="10:10" x14ac:dyDescent="0.2">
      <c r="J31" t="s">
        <v>329</v>
      </c>
    </row>
    <row r="35" spans="1:17" ht="24" customHeight="1" x14ac:dyDescent="0.2"/>
    <row r="36" spans="1:17" x14ac:dyDescent="0.2">
      <c r="A36" s="40" t="s">
        <v>330</v>
      </c>
      <c r="B36" s="41"/>
      <c r="C36" s="41"/>
      <c r="D36" s="41"/>
      <c r="E36" s="41"/>
      <c r="F36" s="41"/>
      <c r="G36" s="41"/>
      <c r="H36" s="41"/>
      <c r="I36" s="41"/>
      <c r="J36" s="41"/>
      <c r="K36" s="41"/>
      <c r="L36" s="41"/>
      <c r="M36" s="41"/>
      <c r="N36" s="41"/>
      <c r="O36" s="41"/>
      <c r="P36" s="41"/>
      <c r="Q36" s="41"/>
    </row>
    <row r="37" spans="1:17" x14ac:dyDescent="0.2">
      <c r="A37" s="46"/>
      <c r="B37" s="47" t="s">
        <v>331</v>
      </c>
      <c r="C37" s="48"/>
      <c r="D37" s="48"/>
      <c r="E37" s="48"/>
      <c r="F37" s="48"/>
      <c r="G37" s="48"/>
      <c r="H37" s="48"/>
      <c r="I37" s="48"/>
      <c r="J37" s="48"/>
      <c r="K37" s="48"/>
      <c r="L37" s="48"/>
      <c r="M37" s="48"/>
      <c r="N37" s="48"/>
      <c r="O37" s="48"/>
      <c r="P37" s="48"/>
      <c r="Q37" s="48"/>
    </row>
    <row r="38" spans="1:17" x14ac:dyDescent="0.2">
      <c r="B38" s="49" t="s">
        <v>332</v>
      </c>
      <c r="C38" s="49"/>
      <c r="D38" s="49"/>
    </row>
    <row r="39" spans="1:17" ht="25.5" x14ac:dyDescent="0.2">
      <c r="B39" s="49"/>
      <c r="C39" s="49">
        <v>0.33679999999999999</v>
      </c>
      <c r="D39" s="50" t="s">
        <v>333</v>
      </c>
      <c r="F39">
        <f>C39*1000</f>
        <v>336.8</v>
      </c>
      <c r="G39" s="51" t="s">
        <v>334</v>
      </c>
      <c r="H39">
        <v>1000</v>
      </c>
      <c r="I39" t="s">
        <v>335</v>
      </c>
    </row>
    <row r="40" spans="1:17" x14ac:dyDescent="0.2">
      <c r="E40" t="s">
        <v>323</v>
      </c>
      <c r="F40" s="43">
        <f>F39/1000</f>
        <v>0.33679999999999999</v>
      </c>
      <c r="G40" s="43" t="s">
        <v>336</v>
      </c>
    </row>
    <row r="41" spans="1:17" x14ac:dyDescent="0.2">
      <c r="J41" t="s">
        <v>335</v>
      </c>
      <c r="K41" t="s">
        <v>337</v>
      </c>
    </row>
    <row r="42" spans="1:17" x14ac:dyDescent="0.2">
      <c r="E42" t="s">
        <v>328</v>
      </c>
      <c r="F42" s="44" t="s">
        <v>338</v>
      </c>
      <c r="G42" s="45" t="s">
        <v>325</v>
      </c>
      <c r="J42">
        <v>14.1</v>
      </c>
      <c r="K42">
        <v>1</v>
      </c>
    </row>
    <row r="43" spans="1:17" x14ac:dyDescent="0.2">
      <c r="J43">
        <v>3229</v>
      </c>
      <c r="K43">
        <f>J43/J42</f>
        <v>229.00709219858157</v>
      </c>
    </row>
    <row r="45" spans="1:17" x14ac:dyDescent="0.2">
      <c r="A45" s="40" t="s">
        <v>339</v>
      </c>
      <c r="B45" s="41"/>
      <c r="C45" s="41"/>
      <c r="D45" s="41"/>
      <c r="E45" s="41"/>
      <c r="F45" s="41"/>
      <c r="G45" s="41"/>
      <c r="H45" s="41"/>
      <c r="I45" s="41"/>
      <c r="J45" s="41"/>
      <c r="K45" s="41"/>
      <c r="L45" s="41"/>
      <c r="M45" s="41"/>
      <c r="N45" s="41"/>
      <c r="O45" s="41"/>
      <c r="P45" s="41"/>
      <c r="Q45" s="41"/>
    </row>
    <row r="48" spans="1:17" x14ac:dyDescent="0.2">
      <c r="C48" s="52" t="s">
        <v>340</v>
      </c>
      <c r="F48" s="44">
        <v>3.7699999999999997E-2</v>
      </c>
      <c r="G48" s="45" t="s">
        <v>325</v>
      </c>
    </row>
    <row r="49" spans="3:7" x14ac:dyDescent="0.2">
      <c r="D49" s="292" t="s">
        <v>341</v>
      </c>
      <c r="E49" s="292"/>
      <c r="F49" s="53">
        <v>0.36</v>
      </c>
      <c r="G49" s="54" t="s">
        <v>325</v>
      </c>
    </row>
    <row r="51" spans="3:7" x14ac:dyDescent="0.2">
      <c r="C51" s="52" t="s">
        <v>342</v>
      </c>
      <c r="F51" s="55">
        <v>2.7E-2</v>
      </c>
      <c r="G51" s="45" t="s">
        <v>325</v>
      </c>
    </row>
    <row r="52" spans="3:7" x14ac:dyDescent="0.2">
      <c r="D52" s="292" t="s">
        <v>341</v>
      </c>
      <c r="E52" s="292"/>
      <c r="F52" s="53">
        <v>0.36</v>
      </c>
      <c r="G52" s="54" t="s">
        <v>325</v>
      </c>
    </row>
  </sheetData>
  <mergeCells count="2">
    <mergeCell ref="D49:E49"/>
    <mergeCell ref="D52:E52"/>
  </mergeCells>
  <hyperlinks>
    <hyperlink ref="C3" r:id="rId1" display="http://www.thermal.cl/docs/normas/conama___gui__a_para_la_estimacio__n_de_emisiones___retc__.pdf" xr:uid="{7B4E97AB-D742-4AF4-B0D6-93524C2174F0}"/>
    <hyperlink ref="B37" r:id="rId2" display="http://energiaabierta.cl/visualizaciones/factor-de-emision-sic-sing/" xr:uid="{65070014-7F8F-4C9F-89C5-C189FF44EBF6}"/>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BBEBB-A8A3-497F-99F3-D21209E2AD60}">
  <dimension ref="A1:L8"/>
  <sheetViews>
    <sheetView showGridLines="0" topLeftCell="Z37" zoomScaleNormal="100" zoomScalePageLayoutView="80" workbookViewId="0">
      <selection activeCell="AH20" sqref="AH20:AH57"/>
    </sheetView>
  </sheetViews>
  <sheetFormatPr baseColWidth="10" defaultColWidth="8.7109375" defaultRowHeight="12.75" x14ac:dyDescent="0.2"/>
  <cols>
    <col min="1" max="1" width="5.140625" customWidth="1"/>
    <col min="2" max="2" width="24.5703125" customWidth="1"/>
    <col min="3" max="3" width="23.7109375" customWidth="1"/>
    <col min="4" max="4" width="20" customWidth="1"/>
  </cols>
  <sheetData>
    <row r="1" spans="1:12" s="231" customFormat="1" ht="26.45" customHeight="1" x14ac:dyDescent="0.2">
      <c r="A1" s="230" t="s">
        <v>2</v>
      </c>
      <c r="B1" s="231" t="s">
        <v>3</v>
      </c>
    </row>
    <row r="2" spans="1:12" s="199" customFormat="1" ht="15" thickBot="1" x14ac:dyDescent="0.25">
      <c r="A2" s="198"/>
    </row>
    <row r="3" spans="1:12" ht="13.5" thickBot="1" x14ac:dyDescent="0.25">
      <c r="C3" s="133" t="s">
        <v>4</v>
      </c>
      <c r="D3" s="132" t="s">
        <v>5</v>
      </c>
    </row>
    <row r="4" spans="1:12" ht="13.9" customHeight="1" thickBot="1" x14ac:dyDescent="0.25">
      <c r="B4" s="2" t="s">
        <v>6</v>
      </c>
      <c r="C4" s="136"/>
      <c r="D4" s="3" t="s">
        <v>7</v>
      </c>
      <c r="F4" s="241" t="s">
        <v>8</v>
      </c>
      <c r="G4" s="241"/>
      <c r="H4" s="241"/>
      <c r="I4" s="241"/>
      <c r="J4" s="241"/>
      <c r="K4" s="241"/>
      <c r="L4" s="241"/>
    </row>
    <row r="5" spans="1:12" x14ac:dyDescent="0.2">
      <c r="C5" s="1"/>
      <c r="D5" s="1"/>
      <c r="F5" s="241"/>
      <c r="G5" s="241"/>
      <c r="H5" s="241"/>
      <c r="I5" s="241"/>
      <c r="J5" s="241"/>
      <c r="K5" s="241"/>
      <c r="L5" s="241"/>
    </row>
    <row r="6" spans="1:12" x14ac:dyDescent="0.2">
      <c r="F6" s="241"/>
      <c r="G6" s="241"/>
      <c r="H6" s="241"/>
      <c r="I6" s="241"/>
      <c r="J6" s="241"/>
      <c r="K6" s="241"/>
      <c r="L6" s="241"/>
    </row>
    <row r="7" spans="1:12" x14ac:dyDescent="0.2">
      <c r="F7" s="241"/>
      <c r="G7" s="241"/>
      <c r="H7" s="241"/>
      <c r="I7" s="241"/>
      <c r="J7" s="241"/>
      <c r="K7" s="241"/>
      <c r="L7" s="241"/>
    </row>
    <row r="8" spans="1:12" x14ac:dyDescent="0.2">
      <c r="F8" s="241"/>
      <c r="G8" s="241"/>
      <c r="H8" s="241"/>
      <c r="I8" s="241"/>
      <c r="J8" s="241"/>
      <c r="K8" s="241"/>
      <c r="L8" s="241"/>
    </row>
  </sheetData>
  <sheetProtection algorithmName="SHA-512" hashValue="LBDKaRv8GOcXBr7R888M7nb1edq2EBtmmxqidyJWDLMJs7qxd0iGxTK9YxAIvtqCIu5umX/IBFvAgGOs0xkXOg==" saltValue="8uQDL2ZdG9Fc+pZoyUveWA==" spinCount="100000" sheet="1" objects="1" scenarios="1"/>
  <mergeCells count="1">
    <mergeCell ref="F4:L8"/>
  </mergeCell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F8F4-697B-42D7-831B-60D249BDE498}">
  <dimension ref="A1:E26"/>
  <sheetViews>
    <sheetView showGridLines="0" zoomScaleNormal="100" zoomScalePageLayoutView="80" workbookViewId="0">
      <selection activeCell="C9" sqref="C9"/>
    </sheetView>
  </sheetViews>
  <sheetFormatPr baseColWidth="10" defaultColWidth="8.7109375" defaultRowHeight="12.75" x14ac:dyDescent="0.2"/>
  <cols>
    <col min="1" max="1" width="5.140625" customWidth="1"/>
    <col min="2" max="2" width="23.7109375" customWidth="1"/>
    <col min="3" max="3" width="15.7109375" customWidth="1"/>
    <col min="4" max="4" width="13.5703125" customWidth="1"/>
  </cols>
  <sheetData>
    <row r="1" spans="1:5" s="232" customFormat="1" ht="26.45" customHeight="1" x14ac:dyDescent="0.2">
      <c r="A1" s="230" t="s">
        <v>9</v>
      </c>
      <c r="B1" s="231" t="s">
        <v>10</v>
      </c>
      <c r="C1" s="231"/>
      <c r="D1" s="231"/>
      <c r="E1" s="231"/>
    </row>
    <row r="2" spans="1:5" ht="13.5" thickBot="1" x14ac:dyDescent="0.25"/>
    <row r="3" spans="1:5" ht="13.5" thickBot="1" x14ac:dyDescent="0.25">
      <c r="B3" s="120" t="s">
        <v>11</v>
      </c>
      <c r="C3" s="134" t="s">
        <v>12</v>
      </c>
      <c r="D3" s="135" t="s">
        <v>5</v>
      </c>
    </row>
    <row r="4" spans="1:5" x14ac:dyDescent="0.2">
      <c r="B4" s="6" t="s">
        <v>13</v>
      </c>
      <c r="C4" s="137"/>
      <c r="D4" s="7" t="s">
        <v>7</v>
      </c>
    </row>
    <row r="5" spans="1:5" x14ac:dyDescent="0.2">
      <c r="B5" s="8" t="s">
        <v>14</v>
      </c>
      <c r="C5" s="138"/>
      <c r="D5" s="11" t="s">
        <v>7</v>
      </c>
    </row>
    <row r="6" spans="1:5" x14ac:dyDescent="0.2">
      <c r="B6" s="8" t="s">
        <v>15</v>
      </c>
      <c r="C6" s="138"/>
      <c r="D6" s="11" t="s">
        <v>7</v>
      </c>
    </row>
    <row r="7" spans="1:5" x14ac:dyDescent="0.2">
      <c r="B7" s="8" t="s">
        <v>16</v>
      </c>
      <c r="C7" s="138"/>
      <c r="D7" s="11" t="s">
        <v>7</v>
      </c>
    </row>
    <row r="8" spans="1:5" ht="13.5" thickBot="1" x14ac:dyDescent="0.25">
      <c r="B8" s="9" t="s">
        <v>17</v>
      </c>
      <c r="C8" s="139"/>
      <c r="D8" s="12" t="s">
        <v>7</v>
      </c>
    </row>
    <row r="9" spans="1:5" x14ac:dyDescent="0.2">
      <c r="B9" s="6" t="s">
        <v>18</v>
      </c>
      <c r="C9" s="137"/>
      <c r="D9" s="7" t="s">
        <v>7</v>
      </c>
    </row>
    <row r="10" spans="1:5" x14ac:dyDescent="0.2">
      <c r="B10" s="8" t="s">
        <v>19</v>
      </c>
      <c r="C10" s="138"/>
      <c r="D10" s="11" t="s">
        <v>7</v>
      </c>
    </row>
    <row r="11" spans="1:5" ht="13.5" thickBot="1" x14ac:dyDescent="0.25">
      <c r="B11" s="9" t="s">
        <v>20</v>
      </c>
      <c r="C11" s="139"/>
      <c r="D11" s="12" t="s">
        <v>7</v>
      </c>
    </row>
    <row r="12" spans="1:5" x14ac:dyDescent="0.2">
      <c r="B12" s="6" t="s">
        <v>21</v>
      </c>
      <c r="C12" s="137"/>
      <c r="D12" s="7" t="s">
        <v>7</v>
      </c>
    </row>
    <row r="13" spans="1:5" x14ac:dyDescent="0.2">
      <c r="B13" s="8" t="s">
        <v>22</v>
      </c>
      <c r="C13" s="138"/>
      <c r="D13" s="11" t="s">
        <v>7</v>
      </c>
    </row>
    <row r="14" spans="1:5" ht="13.5" thickBot="1" x14ac:dyDescent="0.25">
      <c r="B14" s="9" t="s">
        <v>23</v>
      </c>
      <c r="C14" s="139"/>
      <c r="D14" s="12" t="s">
        <v>7</v>
      </c>
    </row>
    <row r="15" spans="1:5" x14ac:dyDescent="0.2">
      <c r="B15" s="6" t="s">
        <v>24</v>
      </c>
      <c r="C15" s="137"/>
      <c r="D15" s="7" t="s">
        <v>7</v>
      </c>
    </row>
    <row r="16" spans="1:5" x14ac:dyDescent="0.2">
      <c r="B16" s="8" t="s">
        <v>25</v>
      </c>
      <c r="C16" s="138"/>
      <c r="D16" s="11" t="s">
        <v>7</v>
      </c>
    </row>
    <row r="17" spans="2:4" ht="13.5" thickBot="1" x14ac:dyDescent="0.25">
      <c r="B17" s="9" t="s">
        <v>26</v>
      </c>
      <c r="C17" s="139"/>
      <c r="D17" s="12" t="s">
        <v>7</v>
      </c>
    </row>
    <row r="18" spans="2:4" x14ac:dyDescent="0.2">
      <c r="B18" s="6" t="s">
        <v>27</v>
      </c>
      <c r="C18" s="137"/>
      <c r="D18" s="7" t="s">
        <v>7</v>
      </c>
    </row>
    <row r="19" spans="2:4" ht="13.5" thickBot="1" x14ac:dyDescent="0.25">
      <c r="B19" s="9" t="s">
        <v>28</v>
      </c>
      <c r="C19" s="139"/>
      <c r="D19" s="12" t="s">
        <v>7</v>
      </c>
    </row>
    <row r="26" spans="2:4" x14ac:dyDescent="0.2">
      <c r="C26" s="1"/>
    </row>
  </sheetData>
  <sheetProtection algorithmName="SHA-512" hashValue="a75h55+zNV6pjaHmsoVmyyk5ZOM6RtVYtJU66D3ez2W9dWDU7Z/XIbvGQ8/bIN1X9VGbD4mPxALc1rM8kscwUw==" saltValue="gjlefEHNrrHavM12f5Lbig==" spinCount="100000" sheet="1" objects="1" scenarios="1"/>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1D9B4-F2C4-4A42-A5D7-521EF71E4736}">
  <dimension ref="A1:I31"/>
  <sheetViews>
    <sheetView showGridLines="0" zoomScale="80" zoomScaleNormal="80" zoomScalePageLayoutView="70" workbookViewId="0">
      <selection activeCell="C26" sqref="C26"/>
    </sheetView>
  </sheetViews>
  <sheetFormatPr baseColWidth="10" defaultColWidth="8.7109375" defaultRowHeight="12.75" x14ac:dyDescent="0.2"/>
  <cols>
    <col min="1" max="1" width="5.140625" customWidth="1"/>
    <col min="2" max="2" width="23.7109375" customWidth="1"/>
    <col min="3" max="3" width="15.7109375" customWidth="1"/>
    <col min="4" max="4" width="18.28515625" customWidth="1"/>
    <col min="5" max="5" width="16.42578125" customWidth="1"/>
    <col min="6" max="6" width="11.7109375" customWidth="1"/>
  </cols>
  <sheetData>
    <row r="1" spans="1:5" s="232" customFormat="1" ht="26.45" customHeight="1" x14ac:dyDescent="0.2">
      <c r="A1" s="230" t="s">
        <v>29</v>
      </c>
      <c r="B1" s="231" t="s">
        <v>30</v>
      </c>
      <c r="C1" s="231"/>
      <c r="D1" s="231"/>
      <c r="E1" s="231" t="s">
        <v>31</v>
      </c>
    </row>
    <row r="2" spans="1:5" s="200" customFormat="1" ht="14.25" x14ac:dyDescent="0.2">
      <c r="A2" s="198"/>
      <c r="B2" s="199"/>
      <c r="C2" s="199"/>
      <c r="D2" s="199"/>
      <c r="E2" s="199"/>
    </row>
    <row r="3" spans="1:5" s="34" customFormat="1" x14ac:dyDescent="0.2">
      <c r="B3" s="34" t="s">
        <v>32</v>
      </c>
    </row>
    <row r="4" spans="1:5" s="5" customFormat="1" ht="9.4" customHeight="1" thickBot="1" x14ac:dyDescent="0.25"/>
    <row r="5" spans="1:5" ht="39" thickBot="1" x14ac:dyDescent="0.25">
      <c r="B5" s="59" t="s">
        <v>11</v>
      </c>
      <c r="C5" s="83" t="s">
        <v>12</v>
      </c>
      <c r="D5" s="83" t="s">
        <v>33</v>
      </c>
      <c r="E5" s="84" t="s">
        <v>34</v>
      </c>
    </row>
    <row r="6" spans="1:5" x14ac:dyDescent="0.2">
      <c r="B6" s="6" t="s">
        <v>13</v>
      </c>
      <c r="C6" s="13">
        <f>'A2'!C4</f>
        <v>0</v>
      </c>
      <c r="D6" s="13">
        <v>0.1</v>
      </c>
      <c r="E6" s="18">
        <f>C6+(C6*D6)</f>
        <v>0</v>
      </c>
    </row>
    <row r="7" spans="1:5" x14ac:dyDescent="0.2">
      <c r="B7" s="8" t="s">
        <v>14</v>
      </c>
      <c r="C7" s="1">
        <f>'A2'!C5</f>
        <v>0</v>
      </c>
      <c r="D7" s="1">
        <v>0.1</v>
      </c>
      <c r="E7" s="19">
        <f t="shared" ref="E7:E21" si="0">C7+(C7*D7)</f>
        <v>0</v>
      </c>
    </row>
    <row r="8" spans="1:5" x14ac:dyDescent="0.2">
      <c r="B8" s="8" t="s">
        <v>15</v>
      </c>
      <c r="C8" s="1">
        <f>'A2'!C6</f>
        <v>0</v>
      </c>
      <c r="D8" s="1">
        <v>0.1</v>
      </c>
      <c r="E8" s="19">
        <f t="shared" si="0"/>
        <v>0</v>
      </c>
    </row>
    <row r="9" spans="1:5" x14ac:dyDescent="0.2">
      <c r="B9" s="8" t="s">
        <v>16</v>
      </c>
      <c r="C9" s="1">
        <f>'A2'!C7</f>
        <v>0</v>
      </c>
      <c r="D9" s="1">
        <v>0.1</v>
      </c>
      <c r="E9" s="19">
        <f t="shared" si="0"/>
        <v>0</v>
      </c>
    </row>
    <row r="10" spans="1:5" ht="13.5" thickBot="1" x14ac:dyDescent="0.25">
      <c r="B10" s="9" t="s">
        <v>17</v>
      </c>
      <c r="C10" s="14">
        <f>'A2'!C8</f>
        <v>0</v>
      </c>
      <c r="D10" s="14">
        <v>0.1</v>
      </c>
      <c r="E10" s="20">
        <f t="shared" si="0"/>
        <v>0</v>
      </c>
    </row>
    <row r="11" spans="1:5" x14ac:dyDescent="0.2">
      <c r="B11" s="6" t="s">
        <v>18</v>
      </c>
      <c r="C11" s="13">
        <f>'A2'!C9</f>
        <v>0</v>
      </c>
      <c r="D11" s="13">
        <v>0.1</v>
      </c>
      <c r="E11" s="18">
        <f t="shared" si="0"/>
        <v>0</v>
      </c>
    </row>
    <row r="12" spans="1:5" x14ac:dyDescent="0.2">
      <c r="B12" s="8" t="s">
        <v>19</v>
      </c>
      <c r="C12" s="1">
        <f>'A2'!C10</f>
        <v>0</v>
      </c>
      <c r="D12" s="1">
        <v>0.1</v>
      </c>
      <c r="E12" s="19">
        <f t="shared" si="0"/>
        <v>0</v>
      </c>
    </row>
    <row r="13" spans="1:5" ht="13.5" thickBot="1" x14ac:dyDescent="0.25">
      <c r="B13" s="9" t="s">
        <v>20</v>
      </c>
      <c r="C13" s="14">
        <f>'A2'!C11</f>
        <v>0</v>
      </c>
      <c r="D13" s="14">
        <v>0.1</v>
      </c>
      <c r="E13" s="20">
        <f t="shared" si="0"/>
        <v>0</v>
      </c>
    </row>
    <row r="14" spans="1:5" x14ac:dyDescent="0.2">
      <c r="B14" s="6" t="s">
        <v>21</v>
      </c>
      <c r="C14" s="13">
        <f>'A2'!C12</f>
        <v>0</v>
      </c>
      <c r="D14" s="13">
        <v>0.1</v>
      </c>
      <c r="E14" s="18">
        <f t="shared" si="0"/>
        <v>0</v>
      </c>
    </row>
    <row r="15" spans="1:5" x14ac:dyDescent="0.2">
      <c r="B15" s="8" t="s">
        <v>22</v>
      </c>
      <c r="C15" s="1">
        <f>'A2'!C13</f>
        <v>0</v>
      </c>
      <c r="D15" s="1">
        <v>0.1</v>
      </c>
      <c r="E15" s="19">
        <f t="shared" si="0"/>
        <v>0</v>
      </c>
    </row>
    <row r="16" spans="1:5" ht="13.5" thickBot="1" x14ac:dyDescent="0.25">
      <c r="B16" s="9" t="s">
        <v>23</v>
      </c>
      <c r="C16" s="14">
        <f>'A2'!C14</f>
        <v>0</v>
      </c>
      <c r="D16" s="14">
        <v>0.1</v>
      </c>
      <c r="E16" s="20">
        <f t="shared" si="0"/>
        <v>0</v>
      </c>
    </row>
    <row r="17" spans="2:9" x14ac:dyDescent="0.2">
      <c r="B17" s="6" t="s">
        <v>24</v>
      </c>
      <c r="C17" s="13">
        <f>'A2'!C15</f>
        <v>0</v>
      </c>
      <c r="D17" s="13">
        <v>0.1</v>
      </c>
      <c r="E17" s="18">
        <f t="shared" si="0"/>
        <v>0</v>
      </c>
    </row>
    <row r="18" spans="2:9" x14ac:dyDescent="0.2">
      <c r="B18" s="8" t="s">
        <v>25</v>
      </c>
      <c r="C18" s="1">
        <f>'A2'!C16</f>
        <v>0</v>
      </c>
      <c r="D18" s="1">
        <v>0.1</v>
      </c>
      <c r="E18" s="19">
        <f t="shared" si="0"/>
        <v>0</v>
      </c>
    </row>
    <row r="19" spans="2:9" ht="13.5" thickBot="1" x14ac:dyDescent="0.25">
      <c r="B19" s="9" t="s">
        <v>26</v>
      </c>
      <c r="C19" s="14">
        <f>'A2'!C17</f>
        <v>0</v>
      </c>
      <c r="D19" s="14">
        <v>0.1</v>
      </c>
      <c r="E19" s="20">
        <f t="shared" si="0"/>
        <v>0</v>
      </c>
    </row>
    <row r="20" spans="2:9" x14ac:dyDescent="0.2">
      <c r="B20" s="6" t="s">
        <v>27</v>
      </c>
      <c r="C20" s="13">
        <f>'A2'!C18</f>
        <v>0</v>
      </c>
      <c r="D20" s="13">
        <v>0.1</v>
      </c>
      <c r="E20" s="18">
        <f t="shared" si="0"/>
        <v>0</v>
      </c>
    </row>
    <row r="21" spans="2:9" ht="13.5" thickBot="1" x14ac:dyDescent="0.25">
      <c r="B21" s="9" t="s">
        <v>28</v>
      </c>
      <c r="C21" s="14">
        <f>'A2'!C19</f>
        <v>0</v>
      </c>
      <c r="D21" s="14">
        <v>0.1</v>
      </c>
      <c r="E21" s="20">
        <f t="shared" si="0"/>
        <v>0</v>
      </c>
    </row>
    <row r="23" spans="2:9" s="32" customFormat="1" x14ac:dyDescent="0.2">
      <c r="B23" s="34" t="s">
        <v>35</v>
      </c>
    </row>
    <row r="24" spans="2:9" ht="9.4" customHeight="1" thickBot="1" x14ac:dyDescent="0.25"/>
    <row r="25" spans="2:9" x14ac:dyDescent="0.2">
      <c r="B25" s="184" t="s">
        <v>36</v>
      </c>
      <c r="C25" s="197"/>
      <c r="D25" s="185" t="s">
        <v>37</v>
      </c>
      <c r="E25" s="242" t="s">
        <v>38</v>
      </c>
      <c r="F25" s="242"/>
      <c r="G25" s="242"/>
      <c r="H25" s="242"/>
      <c r="I25" s="242"/>
    </row>
    <row r="26" spans="2:9" x14ac:dyDescent="0.2">
      <c r="B26" s="186" t="s">
        <v>39</v>
      </c>
      <c r="C26" s="152"/>
      <c r="D26" s="187" t="s">
        <v>40</v>
      </c>
    </row>
    <row r="27" spans="2:9" ht="13.5" thickBot="1" x14ac:dyDescent="0.25">
      <c r="B27" s="188" t="s">
        <v>41</v>
      </c>
      <c r="C27" s="189">
        <f>C26*C25</f>
        <v>0</v>
      </c>
      <c r="D27" s="190" t="s">
        <v>42</v>
      </c>
    </row>
    <row r="28" spans="2:9" ht="13.5" thickBot="1" x14ac:dyDescent="0.25"/>
    <row r="29" spans="2:9" ht="25.5" x14ac:dyDescent="0.2">
      <c r="B29" s="191" t="s">
        <v>43</v>
      </c>
      <c r="C29" s="197"/>
      <c r="D29" s="192" t="s">
        <v>44</v>
      </c>
      <c r="E29" s="243" t="s">
        <v>45</v>
      </c>
      <c r="F29" s="241"/>
      <c r="G29" s="241"/>
      <c r="H29" s="241"/>
      <c r="I29" s="241"/>
    </row>
    <row r="30" spans="2:9" ht="25.5" x14ac:dyDescent="0.2">
      <c r="B30" s="193" t="s">
        <v>46</v>
      </c>
      <c r="C30" s="152"/>
      <c r="D30" s="39" t="s">
        <v>47</v>
      </c>
      <c r="E30" s="243"/>
      <c r="F30" s="241"/>
      <c r="G30" s="241"/>
      <c r="H30" s="241"/>
      <c r="I30" s="241"/>
    </row>
    <row r="31" spans="2:9" ht="39" thickBot="1" x14ac:dyDescent="0.25">
      <c r="B31" s="194" t="s">
        <v>48</v>
      </c>
      <c r="C31" s="195" t="e">
        <f>C30-(C27/C29)</f>
        <v>#DIV/0!</v>
      </c>
      <c r="D31" s="196" t="s">
        <v>49</v>
      </c>
    </row>
  </sheetData>
  <sheetProtection algorithmName="SHA-512" hashValue="cJBV1SNfX9XZbOI3pkDSLSa9yoz4rpKIe1Wbk/SQ6fNRfZvKQfSAtDZOogrABML7/5Ln+udU7YHNMYzZWT4ilQ==" saltValue="Cuh7Hq8pKy1I4mPagJv8KA==" spinCount="100000" sheet="1" objects="1" scenarios="1"/>
  <mergeCells count="2">
    <mergeCell ref="E25:I25"/>
    <mergeCell ref="E29:I30"/>
  </mergeCells>
  <pageMargins left="0.7" right="0.7" top="0.98624999999999996" bottom="0.75" header="0.3" footer="0.3"/>
  <pageSetup paperSize="9" scale="74" orientation="landscape" r:id="rId1"/>
  <headerFooter>
    <oddHeader>&amp;L&amp;G</oddHeader>
    <oddFooter>&amp;L&amp;D&amp;R&amp;A</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5BFC4-B320-4C2D-8913-0C5025D6F9E3}">
  <dimension ref="A1:P35"/>
  <sheetViews>
    <sheetView showGridLines="0" zoomScaleNormal="100" zoomScalePageLayoutView="80" workbookViewId="0">
      <selection activeCell="F4" sqref="F4"/>
    </sheetView>
  </sheetViews>
  <sheetFormatPr baseColWidth="10" defaultColWidth="8.7109375" defaultRowHeight="12.75" x14ac:dyDescent="0.2"/>
  <cols>
    <col min="1" max="1" width="5.140625" customWidth="1"/>
    <col min="2" max="2" width="29.28515625" customWidth="1"/>
    <col min="3" max="3" width="18.7109375" customWidth="1"/>
    <col min="4" max="6" width="18.28515625" customWidth="1"/>
    <col min="7" max="7" width="16.42578125" customWidth="1"/>
    <col min="8" max="8" width="5.7109375" customWidth="1"/>
  </cols>
  <sheetData>
    <row r="1" spans="1:16" s="232" customFormat="1" ht="26.45" customHeight="1" x14ac:dyDescent="0.2">
      <c r="A1" s="230" t="s">
        <v>50</v>
      </c>
      <c r="B1" s="231" t="s">
        <v>51</v>
      </c>
      <c r="C1" s="231"/>
      <c r="D1" s="231"/>
      <c r="E1" s="231"/>
      <c r="F1" s="231"/>
      <c r="G1" s="231"/>
    </row>
    <row r="2" spans="1:16" ht="13.5" thickBot="1" x14ac:dyDescent="0.25">
      <c r="C2" s="21" t="s">
        <v>52</v>
      </c>
    </row>
    <row r="3" spans="1:16" ht="51.75" thickBot="1" x14ac:dyDescent="0.25">
      <c r="B3" s="59" t="s">
        <v>53</v>
      </c>
      <c r="C3" s="83" t="s">
        <v>54</v>
      </c>
      <c r="D3" s="83" t="s">
        <v>55</v>
      </c>
      <c r="E3" s="83" t="s">
        <v>56</v>
      </c>
      <c r="F3" s="83" t="s">
        <v>57</v>
      </c>
      <c r="G3" s="100" t="s">
        <v>58</v>
      </c>
    </row>
    <row r="4" spans="1:16" x14ac:dyDescent="0.2">
      <c r="B4" s="8" t="s">
        <v>59</v>
      </c>
      <c r="C4" s="142"/>
      <c r="D4" s="142"/>
      <c r="E4" s="142"/>
      <c r="F4" s="142"/>
      <c r="G4" s="22">
        <f>C4/3</f>
        <v>0</v>
      </c>
    </row>
    <row r="5" spans="1:16" x14ac:dyDescent="0.2">
      <c r="B5" s="8" t="s">
        <v>60</v>
      </c>
      <c r="C5" s="143"/>
      <c r="D5" s="143"/>
      <c r="E5" s="143"/>
      <c r="F5" s="143"/>
      <c r="G5" s="22">
        <f>C5/3</f>
        <v>0</v>
      </c>
      <c r="I5" s="241" t="s">
        <v>61</v>
      </c>
      <c r="J5" s="241"/>
      <c r="K5" s="241"/>
      <c r="L5" s="241"/>
      <c r="M5" s="241"/>
      <c r="N5" s="241"/>
      <c r="O5" s="241"/>
      <c r="P5" s="241"/>
    </row>
    <row r="6" spans="1:16" x14ac:dyDescent="0.2">
      <c r="B6" s="8" t="s">
        <v>62</v>
      </c>
      <c r="C6" s="143"/>
      <c r="D6" s="143"/>
      <c r="E6" s="143"/>
      <c r="F6" s="143"/>
      <c r="G6" s="22">
        <f t="shared" ref="G6:G13" si="0">C6/3</f>
        <v>0</v>
      </c>
      <c r="I6" s="241"/>
      <c r="J6" s="241"/>
      <c r="K6" s="241"/>
      <c r="L6" s="241"/>
      <c r="M6" s="241"/>
      <c r="N6" s="241"/>
      <c r="O6" s="241"/>
      <c r="P6" s="241"/>
    </row>
    <row r="7" spans="1:16" x14ac:dyDescent="0.2">
      <c r="B7" s="8" t="s">
        <v>63</v>
      </c>
      <c r="C7" s="143"/>
      <c r="D7" s="143"/>
      <c r="E7" s="143"/>
      <c r="F7" s="143"/>
      <c r="G7" s="22">
        <f t="shared" si="0"/>
        <v>0</v>
      </c>
      <c r="I7" s="241"/>
      <c r="J7" s="241"/>
      <c r="K7" s="241"/>
      <c r="L7" s="241"/>
      <c r="M7" s="241"/>
      <c r="N7" s="241"/>
      <c r="O7" s="241"/>
      <c r="P7" s="241"/>
    </row>
    <row r="8" spans="1:16" x14ac:dyDescent="0.2">
      <c r="B8" s="8" t="s">
        <v>64</v>
      </c>
      <c r="C8" s="143"/>
      <c r="D8" s="143"/>
      <c r="E8" s="143"/>
      <c r="F8" s="143"/>
      <c r="G8" s="22">
        <f t="shared" si="0"/>
        <v>0</v>
      </c>
      <c r="I8" s="241"/>
      <c r="J8" s="241"/>
      <c r="K8" s="241"/>
      <c r="L8" s="241"/>
      <c r="M8" s="241"/>
      <c r="N8" s="241"/>
      <c r="O8" s="241"/>
      <c r="P8" s="241"/>
    </row>
    <row r="9" spans="1:16" x14ac:dyDescent="0.2">
      <c r="B9" s="140"/>
      <c r="C9" s="143"/>
      <c r="D9" s="143"/>
      <c r="E9" s="143"/>
      <c r="F9" s="143"/>
      <c r="G9" s="22">
        <f t="shared" si="0"/>
        <v>0</v>
      </c>
    </row>
    <row r="10" spans="1:16" x14ac:dyDescent="0.2">
      <c r="B10" s="140"/>
      <c r="C10" s="143"/>
      <c r="D10" s="143"/>
      <c r="E10" s="143"/>
      <c r="F10" s="143"/>
      <c r="G10" s="22">
        <f t="shared" si="0"/>
        <v>0</v>
      </c>
    </row>
    <row r="11" spans="1:16" x14ac:dyDescent="0.2">
      <c r="B11" s="140"/>
      <c r="C11" s="143"/>
      <c r="D11" s="143"/>
      <c r="E11" s="143"/>
      <c r="F11" s="143"/>
      <c r="G11" s="22">
        <f t="shared" si="0"/>
        <v>0</v>
      </c>
    </row>
    <row r="12" spans="1:16" x14ac:dyDescent="0.2">
      <c r="B12" s="140"/>
      <c r="C12" s="143"/>
      <c r="D12" s="143"/>
      <c r="E12" s="143"/>
      <c r="F12" s="143"/>
      <c r="G12" s="22">
        <f t="shared" si="0"/>
        <v>0</v>
      </c>
    </row>
    <row r="13" spans="1:16" ht="13.5" thickBot="1" x14ac:dyDescent="0.25">
      <c r="B13" s="141"/>
      <c r="C13" s="144"/>
      <c r="D13" s="144"/>
      <c r="E13" s="144"/>
      <c r="F13" s="144"/>
      <c r="G13" s="22">
        <f t="shared" si="0"/>
        <v>0</v>
      </c>
    </row>
    <row r="14" spans="1:16" x14ac:dyDescent="0.2">
      <c r="C14" s="1"/>
      <c r="D14" s="1"/>
      <c r="E14" s="1"/>
      <c r="F14" s="1"/>
      <c r="G14" s="17"/>
    </row>
    <row r="15" spans="1:16" ht="13.5" thickBot="1" x14ac:dyDescent="0.25">
      <c r="B15" t="s">
        <v>65</v>
      </c>
      <c r="C15" s="1"/>
      <c r="D15" s="1"/>
      <c r="E15" s="1"/>
      <c r="F15" s="1"/>
      <c r="G15" s="17"/>
    </row>
    <row r="16" spans="1:16" ht="64.5" thickBot="1" x14ac:dyDescent="0.25">
      <c r="B16" s="101" t="s">
        <v>66</v>
      </c>
      <c r="C16" s="102" t="s">
        <v>67</v>
      </c>
      <c r="D16" s="102" t="s">
        <v>68</v>
      </c>
      <c r="E16" s="102" t="s">
        <v>69</v>
      </c>
      <c r="F16" s="102" t="s">
        <v>70</v>
      </c>
      <c r="G16" s="103" t="s">
        <v>71</v>
      </c>
    </row>
    <row r="17" spans="1:16" x14ac:dyDescent="0.2">
      <c r="A17" s="244" t="s">
        <v>72</v>
      </c>
      <c r="B17" s="201"/>
      <c r="C17" s="13" t="e">
        <f>VLOOKUP($B17,Datos!$F$9:$I$31,2,0)</f>
        <v>#N/A</v>
      </c>
      <c r="D17" s="13" t="e">
        <f>VLOOKUP($B17,Datos!$F$9:$I$31,3,0)</f>
        <v>#N/A</v>
      </c>
      <c r="E17" s="137"/>
      <c r="F17" s="13" t="e">
        <f>C17*D17*E17</f>
        <v>#N/A</v>
      </c>
      <c r="G17" s="247" t="e">
        <f>SUM(F17:F22)/1000</f>
        <v>#N/A</v>
      </c>
      <c r="I17" s="259" t="s">
        <v>73</v>
      </c>
      <c r="J17" s="260"/>
      <c r="K17" s="260"/>
      <c r="L17" s="260"/>
      <c r="M17" s="260"/>
      <c r="N17" s="260"/>
      <c r="O17" s="260"/>
      <c r="P17" s="261"/>
    </row>
    <row r="18" spans="1:16" x14ac:dyDescent="0.2">
      <c r="A18" s="245"/>
      <c r="B18" s="145"/>
      <c r="C18" s="1" t="e">
        <f>VLOOKUP($B18,Datos!$F$9:$I$31,2,0)</f>
        <v>#N/A</v>
      </c>
      <c r="D18" s="1" t="e">
        <f>VLOOKUP($B18,Datos!$F$9:$I$31,3,0)</f>
        <v>#N/A</v>
      </c>
      <c r="E18" s="138"/>
      <c r="F18" s="1" t="e">
        <f>C18*D18*E18</f>
        <v>#N/A</v>
      </c>
      <c r="G18" s="248"/>
      <c r="I18" s="243"/>
      <c r="J18" s="241"/>
      <c r="K18" s="241"/>
      <c r="L18" s="241"/>
      <c r="M18" s="241"/>
      <c r="N18" s="241"/>
      <c r="O18" s="241"/>
      <c r="P18" s="262"/>
    </row>
    <row r="19" spans="1:16" x14ac:dyDescent="0.2">
      <c r="A19" s="245"/>
      <c r="B19" s="145"/>
      <c r="C19" s="1" t="e">
        <f>VLOOKUP($B19,Datos!$F$9:$I$31,2,0)</f>
        <v>#N/A</v>
      </c>
      <c r="D19" s="1" t="e">
        <f>VLOOKUP($B19,Datos!$F$9:$I$31,3,0)</f>
        <v>#N/A</v>
      </c>
      <c r="E19" s="138"/>
      <c r="F19" s="1" t="e">
        <f t="shared" ref="F19:F22" si="1">C19*D19*E19</f>
        <v>#N/A</v>
      </c>
      <c r="G19" s="248"/>
      <c r="I19" s="243"/>
      <c r="J19" s="241"/>
      <c r="K19" s="241"/>
      <c r="L19" s="241"/>
      <c r="M19" s="241"/>
      <c r="N19" s="241"/>
      <c r="O19" s="241"/>
      <c r="P19" s="262"/>
    </row>
    <row r="20" spans="1:16" x14ac:dyDescent="0.2">
      <c r="A20" s="245"/>
      <c r="B20" s="145"/>
      <c r="C20" s="1" t="e">
        <f>VLOOKUP($B20,Datos!$F$9:$I$31,2,0)</f>
        <v>#N/A</v>
      </c>
      <c r="D20" s="1" t="e">
        <f>VLOOKUP($B20,Datos!$F$9:$I$31,3,0)</f>
        <v>#N/A</v>
      </c>
      <c r="E20" s="145"/>
      <c r="F20" s="1" t="e">
        <f t="shared" si="1"/>
        <v>#N/A</v>
      </c>
      <c r="G20" s="248"/>
      <c r="I20" s="243"/>
      <c r="J20" s="241"/>
      <c r="K20" s="241"/>
      <c r="L20" s="241"/>
      <c r="M20" s="241"/>
      <c r="N20" s="241"/>
      <c r="O20" s="241"/>
      <c r="P20" s="262"/>
    </row>
    <row r="21" spans="1:16" ht="13.5" thickBot="1" x14ac:dyDescent="0.25">
      <c r="A21" s="245"/>
      <c r="B21" s="145"/>
      <c r="C21" s="1" t="e">
        <f>VLOOKUP($B21,Datos!$F$9:$I$31,2,0)</f>
        <v>#N/A</v>
      </c>
      <c r="D21" s="1" t="e">
        <f>VLOOKUP($B21,Datos!$F$9:$I$31,3,0)</f>
        <v>#N/A</v>
      </c>
      <c r="E21" s="145"/>
      <c r="F21" s="1" t="e">
        <f t="shared" si="1"/>
        <v>#N/A</v>
      </c>
      <c r="G21" s="248"/>
      <c r="I21" s="263"/>
      <c r="J21" s="264"/>
      <c r="K21" s="264"/>
      <c r="L21" s="264"/>
      <c r="M21" s="264"/>
      <c r="N21" s="264"/>
      <c r="O21" s="264"/>
      <c r="P21" s="265"/>
    </row>
    <row r="22" spans="1:16" ht="13.5" thickBot="1" x14ac:dyDescent="0.25">
      <c r="A22" s="246"/>
      <c r="B22" s="146"/>
      <c r="C22" s="14" t="e">
        <f>VLOOKUP($B22,Datos!$F$9:$I$31,2,0)</f>
        <v>#N/A</v>
      </c>
      <c r="D22" s="14" t="e">
        <f>VLOOKUP($B22,Datos!$F$9:$I$31,3,0)</f>
        <v>#N/A</v>
      </c>
      <c r="E22" s="146"/>
      <c r="F22" s="14" t="e">
        <f t="shared" si="1"/>
        <v>#N/A</v>
      </c>
      <c r="G22" s="249"/>
      <c r="I22" s="109"/>
      <c r="J22" s="110"/>
      <c r="K22" s="110"/>
      <c r="L22" s="110"/>
      <c r="M22" s="110"/>
      <c r="N22" s="110"/>
      <c r="O22" s="110"/>
      <c r="P22" s="111"/>
    </row>
    <row r="23" spans="1:16" x14ac:dyDescent="0.2">
      <c r="A23" s="244" t="s">
        <v>74</v>
      </c>
      <c r="B23" s="201"/>
      <c r="C23" s="13" t="e">
        <f>VLOOKUP($B23,Datos!$F$9:$I$31,2,0)</f>
        <v>#N/A</v>
      </c>
      <c r="D23" s="13" t="e">
        <f>VLOOKUP($B23,Datos!$F$9:$I$31,3,0)</f>
        <v>#N/A</v>
      </c>
      <c r="E23" s="137"/>
      <c r="F23" s="13" t="e">
        <f>C23*D23*E23</f>
        <v>#N/A</v>
      </c>
      <c r="G23" s="247" t="e">
        <f>SUM(F23:F28)/1000</f>
        <v>#N/A</v>
      </c>
      <c r="I23" s="104"/>
      <c r="J23" s="105"/>
      <c r="K23" s="105"/>
      <c r="L23" s="105"/>
      <c r="M23" s="105"/>
      <c r="N23" s="105"/>
      <c r="O23" s="105"/>
      <c r="P23" s="106"/>
    </row>
    <row r="24" spans="1:16" x14ac:dyDescent="0.2">
      <c r="A24" s="245"/>
      <c r="B24" s="145"/>
      <c r="C24" s="1" t="e">
        <f>VLOOKUP($B24,Datos!$F$9:$I$31,2,0)</f>
        <v>#N/A</v>
      </c>
      <c r="D24" s="1" t="e">
        <f>VLOOKUP($B24,Datos!$F$9:$I$31,3,0)</f>
        <v>#N/A</v>
      </c>
      <c r="E24" s="138"/>
      <c r="F24" s="1" t="e">
        <f t="shared" ref="F24:F33" si="2">C24*D24*E24</f>
        <v>#N/A</v>
      </c>
      <c r="G24" s="248"/>
      <c r="I24" s="104"/>
      <c r="J24" s="105"/>
      <c r="K24" s="105"/>
      <c r="L24" s="105"/>
      <c r="M24" s="105"/>
      <c r="N24" s="105"/>
      <c r="O24" s="105"/>
      <c r="P24" s="106"/>
    </row>
    <row r="25" spans="1:16" x14ac:dyDescent="0.2">
      <c r="A25" s="245"/>
      <c r="B25" s="145"/>
      <c r="C25" s="1" t="e">
        <f>VLOOKUP($B25,Datos!$F$9:$I$31,2,0)</f>
        <v>#N/A</v>
      </c>
      <c r="D25" s="1" t="e">
        <f>VLOOKUP($B25,Datos!$F$9:$I$31,3,0)</f>
        <v>#N/A</v>
      </c>
      <c r="E25" s="138"/>
      <c r="F25" s="1" t="e">
        <f t="shared" si="2"/>
        <v>#N/A</v>
      </c>
      <c r="G25" s="248"/>
      <c r="I25" s="112" t="s">
        <v>75</v>
      </c>
      <c r="J25" s="105"/>
      <c r="K25" s="105"/>
      <c r="L25" s="105"/>
      <c r="M25" s="105"/>
      <c r="N25" s="105"/>
      <c r="O25" s="105"/>
      <c r="P25" s="106"/>
    </row>
    <row r="26" spans="1:16" x14ac:dyDescent="0.2">
      <c r="A26" s="245"/>
      <c r="B26" s="145"/>
      <c r="C26" s="1" t="e">
        <f>VLOOKUP($B26,Datos!$F$9:$I$31,2,0)</f>
        <v>#N/A</v>
      </c>
      <c r="D26" s="1" t="e">
        <f>VLOOKUP($B26,Datos!$F$9:$I$31,3,0)</f>
        <v>#N/A</v>
      </c>
      <c r="E26" s="138"/>
      <c r="F26" s="1" t="e">
        <f t="shared" si="2"/>
        <v>#N/A</v>
      </c>
      <c r="G26" s="248"/>
      <c r="I26" s="112" t="s">
        <v>76</v>
      </c>
      <c r="J26" s="105"/>
      <c r="K26" s="105"/>
      <c r="L26" s="105"/>
      <c r="M26" s="105"/>
      <c r="N26" s="105"/>
      <c r="O26" s="105"/>
      <c r="P26" s="106"/>
    </row>
    <row r="27" spans="1:16" x14ac:dyDescent="0.2">
      <c r="A27" s="245"/>
      <c r="B27" s="145"/>
      <c r="C27" s="1" t="e">
        <f>VLOOKUP($B27,Datos!$F$9:$I$31,2,0)</f>
        <v>#N/A</v>
      </c>
      <c r="D27" s="1" t="e">
        <f>VLOOKUP($B27,Datos!$F$9:$I$31,3,0)</f>
        <v>#N/A</v>
      </c>
      <c r="E27" s="138"/>
      <c r="F27" s="1" t="e">
        <f t="shared" si="2"/>
        <v>#N/A</v>
      </c>
      <c r="G27" s="248"/>
      <c r="I27" s="112" t="s">
        <v>77</v>
      </c>
      <c r="J27" s="105"/>
      <c r="K27" s="105"/>
      <c r="L27" s="105"/>
      <c r="M27" s="105"/>
      <c r="N27" s="105"/>
      <c r="O27" s="105"/>
      <c r="P27" s="106"/>
    </row>
    <row r="28" spans="1:16" ht="13.5" thickBot="1" x14ac:dyDescent="0.25">
      <c r="A28" s="246"/>
      <c r="B28" s="146"/>
      <c r="C28" s="14" t="e">
        <f>VLOOKUP($B28,Datos!$F$9:$I$31,2,0)</f>
        <v>#N/A</v>
      </c>
      <c r="D28" s="14" t="e">
        <f>VLOOKUP($B28,Datos!$F$9:$I$31,3,0)</f>
        <v>#N/A</v>
      </c>
      <c r="E28" s="139"/>
      <c r="F28" s="14" t="e">
        <f t="shared" si="2"/>
        <v>#N/A</v>
      </c>
      <c r="G28" s="249"/>
      <c r="I28" s="113" t="s">
        <v>78</v>
      </c>
      <c r="J28" s="107"/>
      <c r="K28" s="107"/>
      <c r="L28" s="107"/>
      <c r="M28" s="107"/>
      <c r="N28" s="107"/>
      <c r="O28" s="107"/>
      <c r="P28" s="108"/>
    </row>
    <row r="29" spans="1:16" x14ac:dyDescent="0.2">
      <c r="A29" s="244" t="s">
        <v>79</v>
      </c>
      <c r="B29" s="201"/>
      <c r="C29" s="13" t="e">
        <f>VLOOKUP($B29,Datos!$F$9:$I$31,2,0)</f>
        <v>#N/A</v>
      </c>
      <c r="D29" s="13" t="e">
        <f>VLOOKUP($B29,Datos!$F$9:$I$31,3,0)</f>
        <v>#N/A</v>
      </c>
      <c r="E29" s="137"/>
      <c r="F29" s="13" t="e">
        <f t="shared" si="2"/>
        <v>#N/A</v>
      </c>
      <c r="G29" s="247" t="e">
        <f t="shared" ref="G29" si="3">SUM(F29:F34)/1000</f>
        <v>#N/A</v>
      </c>
      <c r="I29" s="250" t="s">
        <v>80</v>
      </c>
      <c r="J29" s="251"/>
      <c r="K29" s="251"/>
      <c r="L29" s="251"/>
      <c r="M29" s="251"/>
      <c r="N29" s="251"/>
      <c r="O29" s="251"/>
      <c r="P29" s="252"/>
    </row>
    <row r="30" spans="1:16" x14ac:dyDescent="0.2">
      <c r="A30" s="245"/>
      <c r="B30" s="145"/>
      <c r="C30" s="1" t="e">
        <f>VLOOKUP($B30,Datos!$F$9:$I$31,2,0)</f>
        <v>#N/A</v>
      </c>
      <c r="D30" s="1" t="e">
        <f>VLOOKUP($B30,Datos!$F$9:$I$31,3,0)</f>
        <v>#N/A</v>
      </c>
      <c r="E30" s="138"/>
      <c r="F30" s="1" t="e">
        <f t="shared" si="2"/>
        <v>#N/A</v>
      </c>
      <c r="G30" s="248"/>
      <c r="I30" s="253"/>
      <c r="J30" s="254"/>
      <c r="K30" s="254"/>
      <c r="L30" s="254"/>
      <c r="M30" s="254"/>
      <c r="N30" s="254"/>
      <c r="O30" s="254"/>
      <c r="P30" s="255"/>
    </row>
    <row r="31" spans="1:16" ht="12.6" customHeight="1" thickBot="1" x14ac:dyDescent="0.25">
      <c r="A31" s="245"/>
      <c r="B31" s="145"/>
      <c r="C31" s="1" t="e">
        <f>VLOOKUP($B31,Datos!$F$9:$I$31,2,0)</f>
        <v>#N/A</v>
      </c>
      <c r="D31" s="1" t="e">
        <f>VLOOKUP($B31,Datos!$F$9:$I$31,3,0)</f>
        <v>#N/A</v>
      </c>
      <c r="E31" s="138"/>
      <c r="F31" s="1" t="e">
        <f t="shared" si="2"/>
        <v>#N/A</v>
      </c>
      <c r="G31" s="248"/>
      <c r="I31" s="256"/>
      <c r="J31" s="257"/>
      <c r="K31" s="257"/>
      <c r="L31" s="257"/>
      <c r="M31" s="257"/>
      <c r="N31" s="257"/>
      <c r="O31" s="257"/>
      <c r="P31" s="258"/>
    </row>
    <row r="32" spans="1:16" ht="13.5" thickBot="1" x14ac:dyDescent="0.25">
      <c r="A32" s="245"/>
      <c r="B32" s="145"/>
      <c r="C32" s="1" t="e">
        <f>VLOOKUP($B32,Datos!$F$9:$I$31,2,0)</f>
        <v>#N/A</v>
      </c>
      <c r="D32" s="1" t="e">
        <f>VLOOKUP($B32,Datos!$F$9:$I$31,3,0)</f>
        <v>#N/A</v>
      </c>
      <c r="E32" s="138"/>
      <c r="F32" s="1" t="e">
        <f t="shared" si="2"/>
        <v>#N/A</v>
      </c>
      <c r="G32" s="248"/>
    </row>
    <row r="33" spans="1:10" x14ac:dyDescent="0.2">
      <c r="A33" s="245"/>
      <c r="B33" s="145"/>
      <c r="C33" s="1" t="e">
        <f>VLOOKUP($B33,Datos!$F$9:$I$31,2,0)</f>
        <v>#N/A</v>
      </c>
      <c r="D33" s="1" t="e">
        <f>VLOOKUP($B33,Datos!$F$9:$I$31,3,0)</f>
        <v>#N/A</v>
      </c>
      <c r="E33" s="138"/>
      <c r="F33" s="1" t="e">
        <f t="shared" si="2"/>
        <v>#N/A</v>
      </c>
      <c r="G33" s="248"/>
      <c r="I33" s="114" t="s">
        <v>81</v>
      </c>
      <c r="J33" s="115"/>
    </row>
    <row r="34" spans="1:10" ht="13.5" thickBot="1" x14ac:dyDescent="0.25">
      <c r="A34" s="246"/>
      <c r="B34" s="146"/>
      <c r="C34" s="14" t="e">
        <f>VLOOKUP($B34,Datos!$F$9:$I$31,2,0)</f>
        <v>#N/A</v>
      </c>
      <c r="D34" s="14" t="e">
        <f>VLOOKUP($B34,Datos!$F$9:$I$31,3,0)</f>
        <v>#N/A</v>
      </c>
      <c r="E34" s="139"/>
      <c r="F34" s="14" t="e">
        <f>C34*D34*E34</f>
        <v>#N/A</v>
      </c>
      <c r="G34" s="249"/>
      <c r="I34" s="112" t="s">
        <v>82</v>
      </c>
      <c r="J34" s="116"/>
    </row>
    <row r="35" spans="1:10" ht="13.5" thickBot="1" x14ac:dyDescent="0.25">
      <c r="I35" s="113" t="s">
        <v>83</v>
      </c>
      <c r="J35" s="117"/>
    </row>
  </sheetData>
  <sheetProtection algorithmName="SHA-512" hashValue="m3r7dWGhU5zEtINOjgdcJmOSmE1+Ol/deMElzf81wOTVdiWQ3iZKTPMyi4tJdB1hrhBUMb5/eSGWaH2ROV7ISQ==" saltValue="mEW4JDbvYA3+2k9FmyY9ew==" spinCount="100000" sheet="1" objects="1" scenarios="1"/>
  <mergeCells count="9">
    <mergeCell ref="A29:A34"/>
    <mergeCell ref="G29:G34"/>
    <mergeCell ref="I29:P31"/>
    <mergeCell ref="I17:P21"/>
    <mergeCell ref="I5:P8"/>
    <mergeCell ref="A17:A22"/>
    <mergeCell ref="G17:G22"/>
    <mergeCell ref="A23:A28"/>
    <mergeCell ref="G23:G28"/>
  </mergeCells>
  <conditionalFormatting sqref="G17:G34">
    <cfRule type="cellIs" dxfId="63" priority="1" operator="greaterThan">
      <formula>200</formula>
    </cfRule>
    <cfRule type="cellIs" dxfId="62" priority="2" operator="between">
      <formula>70</formula>
      <formula>200</formula>
    </cfRule>
    <cfRule type="cellIs" dxfId="61" priority="3" operator="lessThan">
      <formula>70</formula>
    </cfRule>
    <cfRule type="cellIs" dxfId="60" priority="4" operator="lessThan">
      <formula>69</formula>
    </cfRule>
    <cfRule type="cellIs" dxfId="59" priority="5" operator="between">
      <formula>70</formula>
      <formula>199</formula>
    </cfRule>
    <cfRule type="cellIs" dxfId="58" priority="6" operator="greaterThan">
      <formula>200</formula>
    </cfRule>
    <cfRule type="cellIs" dxfId="57" priority="7" operator="lessThan">
      <formula>70</formula>
    </cfRule>
  </conditionalFormatting>
  <pageMargins left="0.7" right="0.7" top="0.98624999999999996" bottom="0.75" header="0.3" footer="0.3"/>
  <pageSetup paperSize="9" scale="81" orientation="landscape" r:id="rId1"/>
  <headerFooter>
    <oddHeader>&amp;L&amp;G</oddHeader>
    <oddFooter>&amp;L&amp;D&amp;R&amp;A</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9A40B267-E5C5-4650-9E1E-10C3E7DA9B8A}">
          <x14:formula1>
            <xm:f>Datos!$F$9:$F$28</xm:f>
          </x14:formula1>
          <xm:sqref>B17:B34</xm:sqref>
        </x14:dataValidation>
        <x14:dataValidation type="list" allowBlank="1" showInputMessage="1" showErrorMessage="1" xr:uid="{7448B5DB-D100-43C6-BE9F-AD73404E3AA6}">
          <x14:formula1>
            <xm:f>Datos!$G$3:$G$7</xm:f>
          </x14:formula1>
          <xm:sqref>E4:E13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3F13-4210-4459-895D-DECCBA26D871}">
  <dimension ref="A1:H13"/>
  <sheetViews>
    <sheetView showGridLines="0" zoomScaleNormal="100" zoomScalePageLayoutView="80" workbookViewId="0">
      <selection activeCell="D20" sqref="D20"/>
    </sheetView>
  </sheetViews>
  <sheetFormatPr baseColWidth="10" defaultColWidth="11.5703125" defaultRowHeight="12.75" x14ac:dyDescent="0.2"/>
  <cols>
    <col min="1" max="1" width="5.140625" customWidth="1"/>
    <col min="2" max="2" width="23.42578125" customWidth="1"/>
    <col min="3" max="7" width="13.7109375" customWidth="1"/>
  </cols>
  <sheetData>
    <row r="1" spans="1:8" s="232" customFormat="1" ht="26.45" customHeight="1" x14ac:dyDescent="0.2">
      <c r="A1" s="230" t="s">
        <v>84</v>
      </c>
      <c r="B1" s="231" t="s">
        <v>85</v>
      </c>
      <c r="C1" s="231" t="s">
        <v>86</v>
      </c>
      <c r="D1" s="231"/>
      <c r="E1" s="231"/>
      <c r="F1" s="231"/>
      <c r="G1" s="231"/>
    </row>
    <row r="2" spans="1:8" ht="13.5" thickBot="1" x14ac:dyDescent="0.25"/>
    <row r="3" spans="1:8" ht="39" thickBot="1" x14ac:dyDescent="0.25">
      <c r="B3" s="59" t="s">
        <v>53</v>
      </c>
      <c r="C3" s="83" t="s">
        <v>54</v>
      </c>
      <c r="D3" s="83" t="s">
        <v>87</v>
      </c>
      <c r="E3" s="83" t="s">
        <v>88</v>
      </c>
      <c r="F3" s="83" t="s">
        <v>89</v>
      </c>
      <c r="G3" s="100" t="s">
        <v>90</v>
      </c>
      <c r="H3" s="15"/>
    </row>
    <row r="4" spans="1:8" ht="13.5" thickBot="1" x14ac:dyDescent="0.25">
      <c r="B4" s="8" t="s">
        <v>59</v>
      </c>
      <c r="C4" s="142"/>
      <c r="D4" s="142"/>
      <c r="E4" s="142"/>
      <c r="F4" s="138"/>
      <c r="G4" s="99">
        <f>C4*0.1</f>
        <v>0</v>
      </c>
    </row>
    <row r="5" spans="1:8" ht="13.5" thickBot="1" x14ac:dyDescent="0.25">
      <c r="B5" s="8" t="s">
        <v>60</v>
      </c>
      <c r="C5" s="143"/>
      <c r="D5" s="143"/>
      <c r="E5" s="143"/>
      <c r="F5" s="138"/>
      <c r="G5" s="35">
        <f>C5*0.1</f>
        <v>0</v>
      </c>
    </row>
    <row r="6" spans="1:8" ht="13.5" thickBot="1" x14ac:dyDescent="0.25">
      <c r="B6" s="8" t="s">
        <v>62</v>
      </c>
      <c r="C6" s="143"/>
      <c r="D6" s="143"/>
      <c r="E6" s="143"/>
      <c r="F6" s="138"/>
      <c r="G6" s="35">
        <f t="shared" ref="G6:G13" si="0">C6*0.1</f>
        <v>0</v>
      </c>
    </row>
    <row r="7" spans="1:8" ht="13.5" thickBot="1" x14ac:dyDescent="0.25">
      <c r="B7" s="8" t="s">
        <v>63</v>
      </c>
      <c r="C7" s="143"/>
      <c r="D7" s="143"/>
      <c r="E7" s="143"/>
      <c r="F7" s="138"/>
      <c r="G7" s="35">
        <f t="shared" si="0"/>
        <v>0</v>
      </c>
    </row>
    <row r="8" spans="1:8" ht="13.5" thickBot="1" x14ac:dyDescent="0.25">
      <c r="B8" s="8" t="s">
        <v>64</v>
      </c>
      <c r="C8" s="143"/>
      <c r="D8" s="143"/>
      <c r="E8" s="143"/>
      <c r="F8" s="138"/>
      <c r="G8" s="35">
        <f t="shared" si="0"/>
        <v>0</v>
      </c>
    </row>
    <row r="9" spans="1:8" ht="13.5" thickBot="1" x14ac:dyDescent="0.25">
      <c r="B9" s="140"/>
      <c r="C9" s="143"/>
      <c r="D9" s="143"/>
      <c r="E9" s="143"/>
      <c r="F9" s="138"/>
      <c r="G9" s="35">
        <f t="shared" si="0"/>
        <v>0</v>
      </c>
    </row>
    <row r="10" spans="1:8" ht="13.5" thickBot="1" x14ac:dyDescent="0.25">
      <c r="B10" s="140"/>
      <c r="C10" s="143"/>
      <c r="D10" s="143"/>
      <c r="E10" s="143"/>
      <c r="F10" s="138"/>
      <c r="G10" s="35">
        <f t="shared" si="0"/>
        <v>0</v>
      </c>
    </row>
    <row r="11" spans="1:8" ht="13.5" thickBot="1" x14ac:dyDescent="0.25">
      <c r="B11" s="140"/>
      <c r="C11" s="143"/>
      <c r="D11" s="143"/>
      <c r="E11" s="143"/>
      <c r="F11" s="138"/>
      <c r="G11" s="35">
        <f t="shared" si="0"/>
        <v>0</v>
      </c>
    </row>
    <row r="12" spans="1:8" ht="13.5" thickBot="1" x14ac:dyDescent="0.25">
      <c r="B12" s="140"/>
      <c r="C12" s="143"/>
      <c r="D12" s="143"/>
      <c r="E12" s="143"/>
      <c r="F12" s="138"/>
      <c r="G12" s="35">
        <f t="shared" si="0"/>
        <v>0</v>
      </c>
    </row>
    <row r="13" spans="1:8" ht="13.5" thickBot="1" x14ac:dyDescent="0.25">
      <c r="B13" s="141"/>
      <c r="C13" s="144"/>
      <c r="D13" s="144"/>
      <c r="E13" s="144"/>
      <c r="F13" s="139"/>
      <c r="G13" s="98">
        <f t="shared" si="0"/>
        <v>0</v>
      </c>
    </row>
  </sheetData>
  <sheetProtection algorithmName="SHA-512" hashValue="b0voNlMuN9LJjauu4CZnjvOYoXOl/sIzb0dk7u5O08L4oY1ZxLD32/x6xhYi1fyB/Cb73ZjIlWDbkSwZ+8FRdg==" saltValue="3i1FxLHROJ5FaHyLOYI/DA==" spinCount="100000" sheet="1" objects="1" scenarios="1"/>
  <conditionalFormatting sqref="E4">
    <cfRule type="cellIs" dxfId="56" priority="19" operator="lessThan">
      <formula>$G$4</formula>
    </cfRule>
    <cfRule type="cellIs" dxfId="55" priority="20" operator="greaterThan">
      <formula>$G$4</formula>
    </cfRule>
    <cfRule type="cellIs" dxfId="54" priority="21" operator="greaterThan">
      <formula>$G$4</formula>
    </cfRule>
  </conditionalFormatting>
  <conditionalFormatting sqref="E5">
    <cfRule type="cellIs" dxfId="53" priority="17" operator="lessThan">
      <formula>$G$5</formula>
    </cfRule>
    <cfRule type="cellIs" dxfId="52" priority="18" operator="greaterThan">
      <formula>$G$5</formula>
    </cfRule>
  </conditionalFormatting>
  <conditionalFormatting sqref="E6">
    <cfRule type="cellIs" dxfId="51" priority="15" operator="lessThan">
      <formula>$G$6</formula>
    </cfRule>
    <cfRule type="cellIs" dxfId="50" priority="16" operator="greaterThan">
      <formula>$G$6</formula>
    </cfRule>
  </conditionalFormatting>
  <conditionalFormatting sqref="E7">
    <cfRule type="cellIs" dxfId="49" priority="13" operator="lessThan">
      <formula>$G$7</formula>
    </cfRule>
    <cfRule type="cellIs" dxfId="48" priority="14" operator="greaterThan">
      <formula>$G$7</formula>
    </cfRule>
  </conditionalFormatting>
  <conditionalFormatting sqref="E8">
    <cfRule type="cellIs" dxfId="47" priority="11" operator="lessThan">
      <formula>$G$8</formula>
    </cfRule>
    <cfRule type="cellIs" dxfId="46" priority="12" operator="greaterThan">
      <formula>$G$8</formula>
    </cfRule>
  </conditionalFormatting>
  <conditionalFormatting sqref="E9">
    <cfRule type="cellIs" dxfId="45" priority="9" operator="lessThan">
      <formula>$G$9</formula>
    </cfRule>
    <cfRule type="cellIs" dxfId="44" priority="10" operator="greaterThan">
      <formula>$G$9</formula>
    </cfRule>
  </conditionalFormatting>
  <conditionalFormatting sqref="E10">
    <cfRule type="cellIs" dxfId="43" priority="7" operator="lessThan">
      <formula>$G$10</formula>
    </cfRule>
    <cfRule type="cellIs" dxfId="42" priority="8" operator="greaterThan">
      <formula>$G$10</formula>
    </cfRule>
  </conditionalFormatting>
  <conditionalFormatting sqref="E11">
    <cfRule type="cellIs" dxfId="41" priority="5" operator="lessThan">
      <formula>$G$11</formula>
    </cfRule>
    <cfRule type="cellIs" dxfId="40" priority="6" operator="greaterThan">
      <formula>$G$11</formula>
    </cfRule>
  </conditionalFormatting>
  <conditionalFormatting sqref="E12">
    <cfRule type="cellIs" dxfId="39" priority="3" operator="lessThan">
      <formula>$G$12</formula>
    </cfRule>
    <cfRule type="cellIs" dxfId="38" priority="4" operator="greaterThan">
      <formula>$G$12</formula>
    </cfRule>
  </conditionalFormatting>
  <conditionalFormatting sqref="E13">
    <cfRule type="cellIs" dxfId="37" priority="1" operator="lessThan">
      <formula>$G$13</formula>
    </cfRule>
    <cfRule type="cellIs" dxfId="36" priority="2" operator="greaterThan">
      <formula>$G$13</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5B92B879-C7B7-4219-804A-E16C82921341}">
          <x14:formula1>
            <xm:f>Datos!$AC$4:$AC$7</xm:f>
          </x14:formula1>
          <xm:sqref>F4:F13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A9537-F5C3-4DBC-9D7B-32831C0D002C}">
  <dimension ref="A1:S73"/>
  <sheetViews>
    <sheetView showGridLines="0" zoomScale="80" zoomScaleNormal="80" zoomScalePageLayoutView="40" workbookViewId="0">
      <selection activeCell="D3" sqref="D3"/>
    </sheetView>
  </sheetViews>
  <sheetFormatPr baseColWidth="10" defaultColWidth="9.28515625" defaultRowHeight="12.75" x14ac:dyDescent="0.2"/>
  <cols>
    <col min="1" max="1" width="5.140625" customWidth="1"/>
    <col min="2" max="2" width="13.42578125" customWidth="1"/>
    <col min="3" max="3" width="28.28515625" customWidth="1"/>
    <col min="4" max="4" width="17.7109375" customWidth="1"/>
    <col min="5" max="5" width="25.7109375" customWidth="1"/>
    <col min="6" max="6" width="19" customWidth="1"/>
    <col min="7" max="7" width="16.28515625" customWidth="1"/>
    <col min="8" max="9" width="19.7109375" customWidth="1"/>
    <col min="10" max="11" width="18.7109375" customWidth="1"/>
    <col min="12" max="12" width="28.42578125" customWidth="1"/>
  </cols>
  <sheetData>
    <row r="1" spans="1:17" s="232" customFormat="1" ht="26.45" customHeight="1" x14ac:dyDescent="0.2">
      <c r="A1" s="230" t="s">
        <v>91</v>
      </c>
      <c r="B1" s="231" t="s">
        <v>92</v>
      </c>
      <c r="C1" s="231"/>
      <c r="D1" s="231"/>
      <c r="E1" s="231"/>
      <c r="F1" s="231"/>
      <c r="G1" s="231"/>
      <c r="H1" s="231"/>
      <c r="I1" s="231"/>
    </row>
    <row r="2" spans="1:17" ht="13.5" thickBot="1" x14ac:dyDescent="0.25"/>
    <row r="3" spans="1:17" ht="26.25" thickBot="1" x14ac:dyDescent="0.25">
      <c r="C3" s="207" t="s">
        <v>93</v>
      </c>
      <c r="D3" s="204"/>
    </row>
    <row r="4" spans="1:17" ht="25.5" customHeight="1" thickBot="1" x14ac:dyDescent="0.25">
      <c r="C4" s="208" t="s">
        <v>94</v>
      </c>
      <c r="D4" s="209">
        <v>60</v>
      </c>
      <c r="K4" s="124"/>
      <c r="L4" s="124"/>
      <c r="M4" s="124"/>
      <c r="N4" s="124"/>
      <c r="O4" s="124"/>
      <c r="P4" s="124"/>
      <c r="Q4" s="124"/>
    </row>
    <row r="5" spans="1:17" ht="13.5" thickBot="1" x14ac:dyDescent="0.25">
      <c r="D5" s="279"/>
      <c r="E5" s="279"/>
      <c r="J5" s="124"/>
      <c r="K5" s="124"/>
      <c r="L5" s="124"/>
      <c r="M5" s="124"/>
      <c r="N5" s="124"/>
      <c r="O5" s="124"/>
      <c r="P5" s="124"/>
      <c r="Q5" s="124"/>
    </row>
    <row r="6" spans="1:17" ht="40.15" customHeight="1" thickBot="1" x14ac:dyDescent="0.25">
      <c r="B6" s="280" t="s">
        <v>95</v>
      </c>
      <c r="C6" s="60" t="s">
        <v>96</v>
      </c>
      <c r="D6" s="61" t="s">
        <v>97</v>
      </c>
      <c r="E6" s="64" t="s">
        <v>98</v>
      </c>
      <c r="F6" s="15"/>
      <c r="G6" s="15"/>
      <c r="H6" s="267" t="s">
        <v>99</v>
      </c>
      <c r="I6" s="267"/>
      <c r="J6" s="267"/>
      <c r="K6" s="267"/>
      <c r="L6" s="267"/>
      <c r="M6" s="124"/>
      <c r="N6" s="124"/>
      <c r="O6" s="124"/>
      <c r="P6" s="124"/>
      <c r="Q6" s="124"/>
    </row>
    <row r="7" spans="1:17" ht="26.25" thickBot="1" x14ac:dyDescent="0.25">
      <c r="B7" s="281"/>
      <c r="C7" s="93" t="s">
        <v>100</v>
      </c>
      <c r="D7" s="162"/>
      <c r="E7" s="163"/>
      <c r="F7" s="17"/>
      <c r="G7" s="16"/>
      <c r="J7" s="124"/>
      <c r="K7" s="124"/>
      <c r="L7" s="124"/>
      <c r="M7" s="124"/>
      <c r="N7" s="124"/>
      <c r="O7" s="124"/>
      <c r="P7" s="124"/>
      <c r="Q7" s="124"/>
    </row>
    <row r="8" spans="1:17" ht="13.5" thickBot="1" x14ac:dyDescent="0.25">
      <c r="D8" s="1"/>
      <c r="E8" s="1"/>
      <c r="J8" s="124"/>
      <c r="K8" s="124"/>
      <c r="L8" s="124"/>
      <c r="M8" s="124"/>
      <c r="N8" s="124"/>
      <c r="O8" s="124"/>
      <c r="P8" s="124"/>
      <c r="Q8" s="124"/>
    </row>
    <row r="9" spans="1:17" ht="51.75" thickBot="1" x14ac:dyDescent="0.25">
      <c r="B9" s="280" t="s">
        <v>101</v>
      </c>
      <c r="C9" s="212" t="s">
        <v>102</v>
      </c>
      <c r="D9" s="83" t="s">
        <v>97</v>
      </c>
      <c r="E9" s="83" t="s">
        <v>103</v>
      </c>
      <c r="F9" s="83" t="s">
        <v>104</v>
      </c>
      <c r="G9" s="84" t="s">
        <v>105</v>
      </c>
      <c r="H9" s="15"/>
    </row>
    <row r="10" spans="1:17" x14ac:dyDescent="0.2">
      <c r="B10" s="282"/>
      <c r="C10" s="213" t="s">
        <v>106</v>
      </c>
      <c r="D10" s="148"/>
      <c r="E10" s="148"/>
      <c r="F10" s="73" t="e">
        <f>VLOOKUP(E10,Datos!$A$32:$B$35,2,0)</f>
        <v>#N/A</v>
      </c>
      <c r="G10" s="237">
        <f>IF(ISERROR(D10*F10),0,D10*F10)</f>
        <v>0</v>
      </c>
    </row>
    <row r="11" spans="1:17" x14ac:dyDescent="0.2">
      <c r="B11" s="282"/>
      <c r="C11" s="214" t="s">
        <v>108</v>
      </c>
      <c r="D11" s="161"/>
      <c r="E11" s="161"/>
      <c r="F11" s="62" t="e">
        <f>VLOOKUP(E11,Datos!$A$32:$B$35,2,0)</f>
        <v>#N/A</v>
      </c>
      <c r="G11" s="237">
        <f t="shared" ref="G11:G13" si="0">IF(ISERROR(D11*F11),0,D11*F11)</f>
        <v>0</v>
      </c>
    </row>
    <row r="12" spans="1:17" x14ac:dyDescent="0.2">
      <c r="B12" s="282"/>
      <c r="C12" s="214" t="s">
        <v>109</v>
      </c>
      <c r="D12" s="161"/>
      <c r="E12" s="161"/>
      <c r="F12" s="62" t="e">
        <f>VLOOKUP(E12,Datos!$A$32:$B$35,2,0)</f>
        <v>#N/A</v>
      </c>
      <c r="G12" s="237">
        <f t="shared" si="0"/>
        <v>0</v>
      </c>
    </row>
    <row r="13" spans="1:17" x14ac:dyDescent="0.2">
      <c r="B13" s="282"/>
      <c r="C13" s="215" t="s">
        <v>110</v>
      </c>
      <c r="D13" s="161"/>
      <c r="E13" s="161"/>
      <c r="F13" s="62" t="e">
        <f>VLOOKUP(E13,Datos!$A$32:$B$35,2,0)</f>
        <v>#N/A</v>
      </c>
      <c r="G13" s="237">
        <f t="shared" si="0"/>
        <v>0</v>
      </c>
    </row>
    <row r="14" spans="1:17" ht="22.9" customHeight="1" thickBot="1" x14ac:dyDescent="0.25">
      <c r="B14" s="281"/>
      <c r="C14" s="283" t="s">
        <v>111</v>
      </c>
      <c r="D14" s="283"/>
      <c r="E14" s="283"/>
      <c r="F14" s="283"/>
      <c r="G14" s="238">
        <f>SUM(G10:G13)</f>
        <v>0</v>
      </c>
      <c r="H14" s="164"/>
    </row>
    <row r="15" spans="1:17" ht="13.5" thickBot="1" x14ac:dyDescent="0.25"/>
    <row r="16" spans="1:17" ht="39" thickBot="1" x14ac:dyDescent="0.25">
      <c r="C16" s="160" t="s">
        <v>112</v>
      </c>
      <c r="D16" s="83" t="s">
        <v>113</v>
      </c>
      <c r="E16" s="83" t="s">
        <v>66</v>
      </c>
      <c r="F16" s="83" t="s">
        <v>114</v>
      </c>
      <c r="G16" s="83" t="s">
        <v>115</v>
      </c>
      <c r="H16" s="83" t="s">
        <v>116</v>
      </c>
      <c r="I16" s="83" t="s">
        <v>117</v>
      </c>
      <c r="J16" s="82" t="s">
        <v>118</v>
      </c>
      <c r="K16" s="84" t="s">
        <v>119</v>
      </c>
      <c r="L16" s="82" t="s">
        <v>120</v>
      </c>
    </row>
    <row r="17" spans="3:19" ht="48" customHeight="1" x14ac:dyDescent="0.2">
      <c r="C17" s="147"/>
      <c r="D17" s="148"/>
      <c r="E17" s="148"/>
      <c r="F17" s="63" t="e">
        <f>VLOOKUP(E17,Datos!$D$38:$F$63,2,0)</f>
        <v>#N/A</v>
      </c>
      <c r="G17" s="63" t="e">
        <f>VLOOKUP(E17,Datos!$D$39:$F$63,3,0)</f>
        <v>#N/A</v>
      </c>
      <c r="H17" s="150"/>
      <c r="I17" s="151"/>
      <c r="J17" s="165">
        <f>IF(ISERROR(G17*I17),0,G17*I17)</f>
        <v>0</v>
      </c>
      <c r="K17" s="166">
        <f>H17*I17</f>
        <v>0</v>
      </c>
      <c r="L17" s="216"/>
      <c r="N17" s="266" t="s">
        <v>123</v>
      </c>
      <c r="O17" s="266"/>
      <c r="P17" s="266"/>
      <c r="Q17" s="266"/>
      <c r="R17" s="266"/>
      <c r="S17" s="266"/>
    </row>
    <row r="18" spans="3:19" ht="35.450000000000003" customHeight="1" x14ac:dyDescent="0.2">
      <c r="C18" s="147"/>
      <c r="D18" s="148"/>
      <c r="E18" s="148"/>
      <c r="F18" s="63" t="e">
        <f>VLOOKUP(E18,Datos!$D$38:$F$63,2,0)</f>
        <v>#N/A</v>
      </c>
      <c r="G18" s="63" t="e">
        <f>VLOOKUP(E18,Datos!$D$39:$F$63,3,0)</f>
        <v>#N/A</v>
      </c>
      <c r="H18" s="152"/>
      <c r="I18" s="151"/>
      <c r="J18" s="165">
        <f t="shared" ref="J18:J53" si="1">IF(ISERROR(G18*I18),0,G18*I18)</f>
        <v>0</v>
      </c>
      <c r="K18" s="166">
        <f>H18*I18</f>
        <v>0</v>
      </c>
      <c r="L18" s="217"/>
      <c r="N18" s="266"/>
      <c r="O18" s="266"/>
      <c r="P18" s="266"/>
      <c r="Q18" s="266"/>
      <c r="R18" s="266"/>
      <c r="S18" s="266"/>
    </row>
    <row r="19" spans="3:19" ht="31.9" customHeight="1" x14ac:dyDescent="0.2">
      <c r="C19" s="147"/>
      <c r="D19" s="148"/>
      <c r="E19" s="148"/>
      <c r="F19" s="63" t="e">
        <f>VLOOKUP(E19,Datos!$D$38:$F$63,2,0)</f>
        <v>#N/A</v>
      </c>
      <c r="G19" s="63" t="e">
        <f>VLOOKUP(E19,Datos!$D$39:$F$63,3,0)</f>
        <v>#N/A</v>
      </c>
      <c r="H19" s="152"/>
      <c r="I19" s="151"/>
      <c r="J19" s="165">
        <f t="shared" si="1"/>
        <v>0</v>
      </c>
      <c r="K19" s="166">
        <f t="shared" ref="K19:K53" si="2">H19*I19</f>
        <v>0</v>
      </c>
      <c r="L19" s="217"/>
      <c r="N19" s="266"/>
      <c r="O19" s="266"/>
      <c r="P19" s="266"/>
      <c r="Q19" s="266"/>
      <c r="R19" s="266"/>
      <c r="S19" s="266"/>
    </row>
    <row r="20" spans="3:19" ht="44.45" customHeight="1" x14ac:dyDescent="0.2">
      <c r="C20" s="147"/>
      <c r="D20" s="148"/>
      <c r="E20" s="148"/>
      <c r="F20" s="63" t="e">
        <f>VLOOKUP(E20,Datos!$D$38:$F$63,2,0)</f>
        <v>#N/A</v>
      </c>
      <c r="G20" s="63" t="e">
        <f>VLOOKUP(E20,Datos!$D$39:$F$63,3,0)</f>
        <v>#N/A</v>
      </c>
      <c r="H20" s="152"/>
      <c r="I20" s="151"/>
      <c r="J20" s="165">
        <f t="shared" si="1"/>
        <v>0</v>
      </c>
      <c r="K20" s="166">
        <f t="shared" si="2"/>
        <v>0</v>
      </c>
      <c r="L20" s="217"/>
      <c r="N20" s="266"/>
      <c r="O20" s="266"/>
      <c r="P20" s="266"/>
      <c r="Q20" s="266"/>
      <c r="R20" s="266"/>
      <c r="S20" s="266"/>
    </row>
    <row r="21" spans="3:19" ht="50.45" customHeight="1" x14ac:dyDescent="0.2">
      <c r="C21" s="147"/>
      <c r="D21" s="148"/>
      <c r="E21" s="148"/>
      <c r="F21" s="63" t="e">
        <f>VLOOKUP(E21,Datos!$D$38:$F$63,2,0)</f>
        <v>#N/A</v>
      </c>
      <c r="G21" s="63" t="e">
        <f>VLOOKUP(E21,Datos!$D$39:$F$63,3,0)</f>
        <v>#N/A</v>
      </c>
      <c r="H21" s="152"/>
      <c r="I21" s="151"/>
      <c r="J21" s="165">
        <f t="shared" si="1"/>
        <v>0</v>
      </c>
      <c r="K21" s="166">
        <f t="shared" si="2"/>
        <v>0</v>
      </c>
      <c r="L21" s="217"/>
      <c r="N21" s="266"/>
      <c r="O21" s="266"/>
      <c r="P21" s="266"/>
      <c r="Q21" s="266"/>
      <c r="R21" s="266"/>
      <c r="S21" s="266"/>
    </row>
    <row r="22" spans="3:19" s="51" customFormat="1" ht="51.75" customHeight="1" x14ac:dyDescent="0.2">
      <c r="C22" s="147"/>
      <c r="D22" s="149"/>
      <c r="E22" s="149"/>
      <c r="F22" s="80" t="e">
        <f>VLOOKUP(E22,Datos!$D$38:$F$63,2,0)</f>
        <v>#N/A</v>
      </c>
      <c r="G22" s="80" t="e">
        <f>VLOOKUP(E22,Datos!$D$39:$F$63,3,0)</f>
        <v>#N/A</v>
      </c>
      <c r="H22" s="153"/>
      <c r="I22" s="154"/>
      <c r="J22" s="165">
        <f t="shared" si="1"/>
        <v>0</v>
      </c>
      <c r="K22" s="166">
        <f t="shared" si="2"/>
        <v>0</v>
      </c>
      <c r="L22" s="218"/>
      <c r="N22" s="266"/>
      <c r="O22" s="266"/>
      <c r="P22" s="266"/>
      <c r="Q22" s="266"/>
      <c r="R22" s="266"/>
      <c r="S22" s="266"/>
    </row>
    <row r="23" spans="3:19" ht="41.45" customHeight="1" x14ac:dyDescent="0.2">
      <c r="C23" s="147"/>
      <c r="D23" s="148"/>
      <c r="E23" s="148"/>
      <c r="F23" s="63" t="e">
        <f>VLOOKUP(E23,Datos!$D$38:$F$63,2,0)</f>
        <v>#N/A</v>
      </c>
      <c r="G23" s="63" t="e">
        <f>VLOOKUP(E23,Datos!$D$39:$F$63,3,0)</f>
        <v>#N/A</v>
      </c>
      <c r="H23" s="152"/>
      <c r="I23" s="151"/>
      <c r="J23" s="165">
        <f t="shared" si="1"/>
        <v>0</v>
      </c>
      <c r="K23" s="166">
        <f t="shared" si="2"/>
        <v>0</v>
      </c>
      <c r="L23" s="217"/>
      <c r="N23" s="266"/>
      <c r="O23" s="266"/>
      <c r="P23" s="266"/>
      <c r="Q23" s="266"/>
      <c r="R23" s="266"/>
      <c r="S23" s="266"/>
    </row>
    <row r="24" spans="3:19" ht="13.5" thickBot="1" x14ac:dyDescent="0.25">
      <c r="C24" s="147"/>
      <c r="D24" s="148"/>
      <c r="E24" s="148"/>
      <c r="F24" s="63" t="e">
        <f>VLOOKUP(E24,Datos!$D$38:$F$63,2,0)</f>
        <v>#N/A</v>
      </c>
      <c r="G24" s="63" t="e">
        <f>VLOOKUP(E24,Datos!$D$39:$F$63,3,0)</f>
        <v>#N/A</v>
      </c>
      <c r="H24" s="152"/>
      <c r="I24" s="151"/>
      <c r="J24" s="165">
        <f t="shared" si="1"/>
        <v>0</v>
      </c>
      <c r="K24" s="166">
        <f t="shared" si="2"/>
        <v>0</v>
      </c>
      <c r="L24" s="217"/>
      <c r="N24" s="266"/>
      <c r="O24" s="266"/>
      <c r="P24" s="266"/>
      <c r="Q24" s="266"/>
      <c r="R24" s="266"/>
      <c r="S24" s="266"/>
    </row>
    <row r="25" spans="3:19" ht="24" customHeight="1" x14ac:dyDescent="0.2">
      <c r="C25" s="147"/>
      <c r="D25" s="148"/>
      <c r="E25" s="148"/>
      <c r="F25" s="63" t="e">
        <f>VLOOKUP(E25,Datos!$D$38:$F$63,2,0)</f>
        <v>#N/A</v>
      </c>
      <c r="G25" s="63" t="e">
        <f>VLOOKUP(E25,Datos!$D$39:$F$63,3,0)</f>
        <v>#N/A</v>
      </c>
      <c r="H25" s="152"/>
      <c r="I25" s="151"/>
      <c r="J25" s="165">
        <f t="shared" si="1"/>
        <v>0</v>
      </c>
      <c r="K25" s="166">
        <f t="shared" si="2"/>
        <v>0</v>
      </c>
      <c r="L25" s="217"/>
      <c r="N25" s="270" t="s">
        <v>126</v>
      </c>
      <c r="O25" s="271"/>
      <c r="P25" s="271"/>
      <c r="Q25" s="271"/>
      <c r="R25" s="271"/>
      <c r="S25" s="272"/>
    </row>
    <row r="26" spans="3:19" ht="13.15" customHeight="1" x14ac:dyDescent="0.2">
      <c r="C26" s="147"/>
      <c r="D26" s="148"/>
      <c r="E26" s="148"/>
      <c r="F26" s="63" t="e">
        <f>VLOOKUP(E26,Datos!$D$38:$F$63,2,0)</f>
        <v>#N/A</v>
      </c>
      <c r="G26" s="63" t="e">
        <f>VLOOKUP(E26,Datos!$D$39:$F$63,3,0)</f>
        <v>#N/A</v>
      </c>
      <c r="H26" s="152"/>
      <c r="I26" s="151"/>
      <c r="J26" s="165">
        <f t="shared" si="1"/>
        <v>0</v>
      </c>
      <c r="K26" s="166">
        <f t="shared" si="2"/>
        <v>0</v>
      </c>
      <c r="L26" s="217"/>
      <c r="N26" s="273"/>
      <c r="O26" s="274"/>
      <c r="P26" s="274"/>
      <c r="Q26" s="274"/>
      <c r="R26" s="274"/>
      <c r="S26" s="275"/>
    </row>
    <row r="27" spans="3:19" x14ac:dyDescent="0.2">
      <c r="C27" s="147"/>
      <c r="D27" s="148"/>
      <c r="E27" s="148"/>
      <c r="F27" s="63" t="e">
        <f>VLOOKUP(E27,Datos!$D$38:$F$63,2,0)</f>
        <v>#N/A</v>
      </c>
      <c r="G27" s="63" t="e">
        <f>VLOOKUP(E27,Datos!$D$39:$F$63,3,0)</f>
        <v>#N/A</v>
      </c>
      <c r="H27" s="152"/>
      <c r="I27" s="151"/>
      <c r="J27" s="165">
        <f t="shared" si="1"/>
        <v>0</v>
      </c>
      <c r="K27" s="166">
        <f t="shared" si="2"/>
        <v>0</v>
      </c>
      <c r="L27" s="217"/>
      <c r="N27" s="273"/>
      <c r="O27" s="274"/>
      <c r="P27" s="274"/>
      <c r="Q27" s="274"/>
      <c r="R27" s="274"/>
      <c r="S27" s="275"/>
    </row>
    <row r="28" spans="3:19" ht="13.5" thickBot="1" x14ac:dyDescent="0.25">
      <c r="C28" s="147"/>
      <c r="D28" s="148"/>
      <c r="E28" s="148"/>
      <c r="F28" s="63" t="e">
        <f>VLOOKUP(E28,Datos!$D$38:$F$63,2,0)</f>
        <v>#N/A</v>
      </c>
      <c r="G28" s="63" t="e">
        <f>VLOOKUP(E28,Datos!$D$39:$F$63,3,0)</f>
        <v>#N/A</v>
      </c>
      <c r="H28" s="152"/>
      <c r="I28" s="151"/>
      <c r="J28" s="165">
        <f t="shared" si="1"/>
        <v>0</v>
      </c>
      <c r="K28" s="166">
        <f t="shared" si="2"/>
        <v>0</v>
      </c>
      <c r="L28" s="217"/>
      <c r="N28" s="276"/>
      <c r="O28" s="277"/>
      <c r="P28" s="277"/>
      <c r="Q28" s="277"/>
      <c r="R28" s="277"/>
      <c r="S28" s="278"/>
    </row>
    <row r="29" spans="3:19" x14ac:dyDescent="0.2">
      <c r="C29" s="147"/>
      <c r="D29" s="148"/>
      <c r="E29" s="148"/>
      <c r="F29" s="63" t="e">
        <f>VLOOKUP(E29,Datos!$D$38:$F$63,2,0)</f>
        <v>#N/A</v>
      </c>
      <c r="G29" s="63" t="e">
        <f>VLOOKUP(E29,Datos!$D$39:$F$63,3,0)</f>
        <v>#N/A</v>
      </c>
      <c r="H29" s="152"/>
      <c r="I29" s="151"/>
      <c r="J29" s="165">
        <f t="shared" si="1"/>
        <v>0</v>
      </c>
      <c r="K29" s="166">
        <f t="shared" si="2"/>
        <v>0</v>
      </c>
      <c r="L29" s="217"/>
      <c r="N29" s="206"/>
      <c r="O29" s="206"/>
      <c r="P29" s="206"/>
      <c r="Q29" s="206"/>
      <c r="R29" s="206"/>
      <c r="S29" s="206"/>
    </row>
    <row r="30" spans="3:19" x14ac:dyDescent="0.2">
      <c r="C30" s="147"/>
      <c r="D30" s="148"/>
      <c r="E30" s="148"/>
      <c r="F30" s="63" t="e">
        <f>VLOOKUP(E30,Datos!$D$38:$F$63,2,0)</f>
        <v>#N/A</v>
      </c>
      <c r="G30" s="63" t="e">
        <f>VLOOKUP(E30,Datos!$D$39:$F$63,3,0)</f>
        <v>#N/A</v>
      </c>
      <c r="H30" s="152"/>
      <c r="I30" s="151"/>
      <c r="J30" s="165">
        <f t="shared" si="1"/>
        <v>0</v>
      </c>
      <c r="K30" s="166">
        <f t="shared" si="2"/>
        <v>0</v>
      </c>
      <c r="L30" s="217"/>
      <c r="N30" s="205"/>
      <c r="O30" s="205"/>
      <c r="P30" s="205"/>
      <c r="Q30" s="205"/>
      <c r="R30" s="205"/>
      <c r="S30" s="205"/>
    </row>
    <row r="31" spans="3:19" x14ac:dyDescent="0.2">
      <c r="C31" s="147"/>
      <c r="D31" s="148"/>
      <c r="E31" s="148"/>
      <c r="F31" s="63" t="e">
        <f>VLOOKUP(E31,Datos!$D$38:$F$63,2,0)</f>
        <v>#N/A</v>
      </c>
      <c r="G31" s="63" t="e">
        <f>VLOOKUP(E31,Datos!$D$39:$F$63,3,0)</f>
        <v>#N/A</v>
      </c>
      <c r="H31" s="152"/>
      <c r="I31" s="151"/>
      <c r="J31" s="165">
        <f t="shared" si="1"/>
        <v>0</v>
      </c>
      <c r="K31" s="166">
        <f t="shared" si="2"/>
        <v>0</v>
      </c>
      <c r="L31" s="217"/>
      <c r="N31" s="205"/>
      <c r="O31" s="205"/>
      <c r="P31" s="205"/>
      <c r="Q31" s="205"/>
      <c r="R31" s="205"/>
      <c r="S31" s="205"/>
    </row>
    <row r="32" spans="3:19" x14ac:dyDescent="0.2">
      <c r="C32" s="147"/>
      <c r="D32" s="148"/>
      <c r="E32" s="148"/>
      <c r="F32" s="63" t="e">
        <f>VLOOKUP(E32,Datos!$D$38:$F$63,2,0)</f>
        <v>#N/A</v>
      </c>
      <c r="G32" s="63" t="e">
        <f>VLOOKUP(E32,Datos!$D$39:$F$63,3,0)</f>
        <v>#N/A</v>
      </c>
      <c r="H32" s="152"/>
      <c r="I32" s="151"/>
      <c r="J32" s="165">
        <f t="shared" si="1"/>
        <v>0</v>
      </c>
      <c r="K32" s="166">
        <f t="shared" si="2"/>
        <v>0</v>
      </c>
      <c r="L32" s="217"/>
      <c r="N32" s="205"/>
      <c r="O32" s="205"/>
      <c r="P32" s="205"/>
      <c r="Q32" s="205"/>
      <c r="R32" s="205"/>
      <c r="S32" s="205"/>
    </row>
    <row r="33" spans="3:19" x14ac:dyDescent="0.2">
      <c r="C33" s="147"/>
      <c r="D33" s="148"/>
      <c r="E33" s="148"/>
      <c r="F33" s="63" t="e">
        <f>VLOOKUP(E33,Datos!$D$38:$F$63,2,0)</f>
        <v>#N/A</v>
      </c>
      <c r="G33" s="63" t="e">
        <f>VLOOKUP(E33,Datos!$D$39:$F$63,3,0)</f>
        <v>#N/A</v>
      </c>
      <c r="H33" s="152"/>
      <c r="I33" s="151"/>
      <c r="J33" s="165">
        <f t="shared" si="1"/>
        <v>0</v>
      </c>
      <c r="K33" s="166">
        <f t="shared" si="2"/>
        <v>0</v>
      </c>
      <c r="L33" s="217"/>
      <c r="N33" s="205"/>
      <c r="O33" s="205"/>
      <c r="P33" s="205"/>
      <c r="Q33" s="205"/>
      <c r="R33" s="205"/>
      <c r="S33" s="205"/>
    </row>
    <row r="34" spans="3:19" x14ac:dyDescent="0.2">
      <c r="C34" s="147"/>
      <c r="D34" s="148"/>
      <c r="E34" s="148"/>
      <c r="F34" s="63" t="e">
        <f>VLOOKUP(E34,Datos!$D$38:$F$63,2,0)</f>
        <v>#N/A</v>
      </c>
      <c r="G34" s="63" t="e">
        <f>VLOOKUP(E34,Datos!$D$39:$F$63,3,0)</f>
        <v>#N/A</v>
      </c>
      <c r="H34" s="152"/>
      <c r="I34" s="151"/>
      <c r="J34" s="165">
        <f t="shared" si="1"/>
        <v>0</v>
      </c>
      <c r="K34" s="166">
        <f t="shared" si="2"/>
        <v>0</v>
      </c>
      <c r="L34" s="217"/>
      <c r="N34" s="205"/>
      <c r="O34" s="205"/>
      <c r="P34" s="205"/>
      <c r="Q34" s="205"/>
      <c r="R34" s="205"/>
      <c r="S34" s="205"/>
    </row>
    <row r="35" spans="3:19" x14ac:dyDescent="0.2">
      <c r="C35" s="147"/>
      <c r="D35" s="148"/>
      <c r="E35" s="148"/>
      <c r="F35" s="63" t="e">
        <f>VLOOKUP(E35,Datos!$D$38:$F$63,2,0)</f>
        <v>#N/A</v>
      </c>
      <c r="G35" s="63" t="e">
        <f>VLOOKUP(E35,Datos!$D$39:$F$63,3,0)</f>
        <v>#N/A</v>
      </c>
      <c r="H35" s="152"/>
      <c r="I35" s="151"/>
      <c r="J35" s="165">
        <f t="shared" si="1"/>
        <v>0</v>
      </c>
      <c r="K35" s="166">
        <f t="shared" si="2"/>
        <v>0</v>
      </c>
      <c r="L35" s="217"/>
      <c r="N35" s="205"/>
      <c r="O35" s="205"/>
      <c r="P35" s="205"/>
      <c r="Q35" s="205"/>
      <c r="R35" s="205"/>
      <c r="S35" s="205"/>
    </row>
    <row r="36" spans="3:19" x14ac:dyDescent="0.2">
      <c r="C36" s="147"/>
      <c r="D36" s="148"/>
      <c r="E36" s="148"/>
      <c r="F36" s="63" t="e">
        <f>VLOOKUP(E36,Datos!$D$38:$F$63,2,0)</f>
        <v>#N/A</v>
      </c>
      <c r="G36" s="63" t="e">
        <f>VLOOKUP(E36,Datos!$D$39:$F$63,3,0)</f>
        <v>#N/A</v>
      </c>
      <c r="H36" s="152"/>
      <c r="I36" s="151"/>
      <c r="J36" s="165">
        <f t="shared" si="1"/>
        <v>0</v>
      </c>
      <c r="K36" s="166">
        <f t="shared" si="2"/>
        <v>0</v>
      </c>
      <c r="L36" s="217"/>
      <c r="N36" s="205"/>
      <c r="O36" s="205"/>
      <c r="P36" s="205"/>
      <c r="Q36" s="205"/>
      <c r="R36" s="205"/>
      <c r="S36" s="205"/>
    </row>
    <row r="37" spans="3:19" x14ac:dyDescent="0.2">
      <c r="C37" s="147"/>
      <c r="D37" s="148"/>
      <c r="E37" s="148"/>
      <c r="F37" s="63" t="e">
        <f>VLOOKUP(E37,Datos!$D$38:$F$63,2,0)</f>
        <v>#N/A</v>
      </c>
      <c r="G37" s="63" t="e">
        <f>VLOOKUP(E37,Datos!$D$39:$F$63,3,0)</f>
        <v>#N/A</v>
      </c>
      <c r="H37" s="152"/>
      <c r="I37" s="151"/>
      <c r="J37" s="165">
        <f t="shared" si="1"/>
        <v>0</v>
      </c>
      <c r="K37" s="166">
        <f t="shared" si="2"/>
        <v>0</v>
      </c>
      <c r="L37" s="217"/>
      <c r="N37" s="205"/>
      <c r="O37" s="205"/>
      <c r="P37" s="205"/>
      <c r="Q37" s="205"/>
      <c r="R37" s="205"/>
      <c r="S37" s="205"/>
    </row>
    <row r="38" spans="3:19" x14ac:dyDescent="0.2">
      <c r="C38" s="147"/>
      <c r="D38" s="148"/>
      <c r="E38" s="148"/>
      <c r="F38" s="63" t="e">
        <f>VLOOKUP(E38,Datos!$D$38:$F$63,2,0)</f>
        <v>#N/A</v>
      </c>
      <c r="G38" s="63" t="e">
        <f>VLOOKUP(E38,Datos!$D$39:$F$63,3,0)</f>
        <v>#N/A</v>
      </c>
      <c r="H38" s="152"/>
      <c r="I38" s="151"/>
      <c r="J38" s="165">
        <f t="shared" si="1"/>
        <v>0</v>
      </c>
      <c r="K38" s="166">
        <f t="shared" si="2"/>
        <v>0</v>
      </c>
      <c r="L38" s="217"/>
      <c r="N38" s="205"/>
      <c r="O38" s="205"/>
      <c r="P38" s="205"/>
      <c r="Q38" s="205"/>
      <c r="R38" s="205"/>
      <c r="S38" s="205"/>
    </row>
    <row r="39" spans="3:19" x14ac:dyDescent="0.2">
      <c r="C39" s="147"/>
      <c r="D39" s="148"/>
      <c r="E39" s="148"/>
      <c r="F39" s="63" t="e">
        <f>VLOOKUP(E39,Datos!$D$38:$F$63,2,0)</f>
        <v>#N/A</v>
      </c>
      <c r="G39" s="63" t="e">
        <f>VLOOKUP(E39,Datos!$D$39:$F$63,3,0)</f>
        <v>#N/A</v>
      </c>
      <c r="H39" s="152"/>
      <c r="I39" s="151"/>
      <c r="J39" s="165">
        <f t="shared" si="1"/>
        <v>0</v>
      </c>
      <c r="K39" s="166">
        <f t="shared" si="2"/>
        <v>0</v>
      </c>
      <c r="L39" s="217"/>
      <c r="N39" s="205"/>
      <c r="O39" s="205"/>
      <c r="P39" s="205"/>
      <c r="Q39" s="205"/>
      <c r="R39" s="205"/>
      <c r="S39" s="205"/>
    </row>
    <row r="40" spans="3:19" x14ac:dyDescent="0.2">
      <c r="C40" s="147"/>
      <c r="D40" s="148"/>
      <c r="E40" s="148"/>
      <c r="F40" s="63" t="e">
        <f>VLOOKUP(E40,Datos!$D$38:$F$63,2,0)</f>
        <v>#N/A</v>
      </c>
      <c r="G40" s="63" t="e">
        <f>VLOOKUP(E40,Datos!$D$39:$F$63,3,0)</f>
        <v>#N/A</v>
      </c>
      <c r="H40" s="152"/>
      <c r="I40" s="151"/>
      <c r="J40" s="165">
        <f t="shared" si="1"/>
        <v>0</v>
      </c>
      <c r="K40" s="166">
        <f t="shared" si="2"/>
        <v>0</v>
      </c>
      <c r="L40" s="217"/>
      <c r="N40" s="205"/>
      <c r="O40" s="205"/>
      <c r="P40" s="205"/>
      <c r="Q40" s="205"/>
      <c r="R40" s="205"/>
      <c r="S40" s="205"/>
    </row>
    <row r="41" spans="3:19" x14ac:dyDescent="0.2">
      <c r="C41" s="147"/>
      <c r="D41" s="148"/>
      <c r="E41" s="148"/>
      <c r="F41" s="63" t="e">
        <f>VLOOKUP(E41,Datos!$D$38:$F$63,2,0)</f>
        <v>#N/A</v>
      </c>
      <c r="G41" s="63" t="e">
        <f>VLOOKUP(E41,Datos!$D$39:$F$63,3,0)</f>
        <v>#N/A</v>
      </c>
      <c r="H41" s="152"/>
      <c r="I41" s="151"/>
      <c r="J41" s="165">
        <f t="shared" si="1"/>
        <v>0</v>
      </c>
      <c r="K41" s="166">
        <f t="shared" si="2"/>
        <v>0</v>
      </c>
      <c r="L41" s="217"/>
      <c r="N41" s="205"/>
      <c r="O41" s="205"/>
      <c r="P41" s="205"/>
      <c r="Q41" s="205"/>
      <c r="R41" s="205"/>
      <c r="S41" s="205"/>
    </row>
    <row r="42" spans="3:19" x14ac:dyDescent="0.2">
      <c r="C42" s="147"/>
      <c r="D42" s="148"/>
      <c r="E42" s="148"/>
      <c r="F42" s="63" t="e">
        <f>VLOOKUP(E42,Datos!$D$38:$F$63,2,0)</f>
        <v>#N/A</v>
      </c>
      <c r="G42" s="63" t="e">
        <f>VLOOKUP(E42,Datos!$D$39:$F$63,3,0)</f>
        <v>#N/A</v>
      </c>
      <c r="H42" s="152"/>
      <c r="I42" s="151"/>
      <c r="J42" s="165">
        <f t="shared" si="1"/>
        <v>0</v>
      </c>
      <c r="K42" s="166">
        <f t="shared" si="2"/>
        <v>0</v>
      </c>
      <c r="L42" s="217"/>
      <c r="N42" s="205"/>
      <c r="O42" s="205"/>
      <c r="P42" s="205"/>
      <c r="Q42" s="205"/>
      <c r="R42" s="205"/>
      <c r="S42" s="205"/>
    </row>
    <row r="43" spans="3:19" x14ac:dyDescent="0.2">
      <c r="C43" s="147"/>
      <c r="D43" s="148"/>
      <c r="E43" s="148"/>
      <c r="F43" s="63" t="e">
        <f>VLOOKUP(E43,Datos!$D$38:$F$63,2,0)</f>
        <v>#N/A</v>
      </c>
      <c r="G43" s="63" t="e">
        <f>VLOOKUP(E43,Datos!$D$39:$F$63,3,0)</f>
        <v>#N/A</v>
      </c>
      <c r="H43" s="152"/>
      <c r="I43" s="151"/>
      <c r="J43" s="165">
        <f t="shared" si="1"/>
        <v>0</v>
      </c>
      <c r="K43" s="166">
        <f t="shared" si="2"/>
        <v>0</v>
      </c>
      <c r="L43" s="217"/>
      <c r="N43" s="205"/>
      <c r="O43" s="205"/>
      <c r="P43" s="205"/>
      <c r="Q43" s="205"/>
      <c r="R43" s="205"/>
      <c r="S43" s="205"/>
    </row>
    <row r="44" spans="3:19" x14ac:dyDescent="0.2">
      <c r="C44" s="147"/>
      <c r="D44" s="148"/>
      <c r="E44" s="148"/>
      <c r="F44" s="63" t="e">
        <f>VLOOKUP(E44,Datos!$D$38:$F$63,2,0)</f>
        <v>#N/A</v>
      </c>
      <c r="G44" s="63" t="e">
        <f>VLOOKUP(E44,Datos!$D$39:$F$63,3,0)</f>
        <v>#N/A</v>
      </c>
      <c r="H44" s="152"/>
      <c r="I44" s="151"/>
      <c r="J44" s="165">
        <f t="shared" si="1"/>
        <v>0</v>
      </c>
      <c r="K44" s="166">
        <f t="shared" si="2"/>
        <v>0</v>
      </c>
      <c r="L44" s="217"/>
      <c r="N44" s="205"/>
      <c r="O44" s="205"/>
      <c r="P44" s="205"/>
      <c r="Q44" s="205"/>
      <c r="R44" s="205"/>
      <c r="S44" s="205"/>
    </row>
    <row r="45" spans="3:19" x14ac:dyDescent="0.2">
      <c r="C45" s="147"/>
      <c r="D45" s="148"/>
      <c r="E45" s="148"/>
      <c r="F45" s="63" t="e">
        <f>VLOOKUP(E45,Datos!$D$38:$F$63,2,0)</f>
        <v>#N/A</v>
      </c>
      <c r="G45" s="63" t="e">
        <f>VLOOKUP(E45,Datos!$D$39:$F$63,3,0)</f>
        <v>#N/A</v>
      </c>
      <c r="H45" s="152"/>
      <c r="I45" s="151"/>
      <c r="J45" s="165">
        <f t="shared" si="1"/>
        <v>0</v>
      </c>
      <c r="K45" s="166">
        <f t="shared" si="2"/>
        <v>0</v>
      </c>
      <c r="L45" s="217"/>
      <c r="N45" s="205"/>
      <c r="O45" s="205"/>
      <c r="P45" s="205"/>
      <c r="Q45" s="205"/>
      <c r="R45" s="205"/>
      <c r="S45" s="205"/>
    </row>
    <row r="46" spans="3:19" x14ac:dyDescent="0.2">
      <c r="C46" s="147"/>
      <c r="D46" s="148"/>
      <c r="E46" s="148"/>
      <c r="F46" s="63" t="e">
        <f>VLOOKUP(E46,Datos!$D$38:$F$63,2,0)</f>
        <v>#N/A</v>
      </c>
      <c r="G46" s="63" t="e">
        <f>VLOOKUP(E46,Datos!$D$39:$F$63,3,0)</f>
        <v>#N/A</v>
      </c>
      <c r="H46" s="152"/>
      <c r="I46" s="151"/>
      <c r="J46" s="165">
        <f t="shared" si="1"/>
        <v>0</v>
      </c>
      <c r="K46" s="166">
        <f t="shared" si="2"/>
        <v>0</v>
      </c>
      <c r="L46" s="217"/>
    </row>
    <row r="47" spans="3:19" x14ac:dyDescent="0.2">
      <c r="C47" s="147"/>
      <c r="D47" s="148"/>
      <c r="E47" s="148"/>
      <c r="F47" s="63" t="e">
        <f>VLOOKUP(E47,Datos!$D$38:$F$63,2,0)</f>
        <v>#N/A</v>
      </c>
      <c r="G47" s="63" t="e">
        <f>VLOOKUP(E47,Datos!$D$39:$F$63,3,0)</f>
        <v>#N/A</v>
      </c>
      <c r="H47" s="152"/>
      <c r="I47" s="151"/>
      <c r="J47" s="165">
        <f t="shared" si="1"/>
        <v>0</v>
      </c>
      <c r="K47" s="166">
        <f t="shared" si="2"/>
        <v>0</v>
      </c>
      <c r="L47" s="217"/>
    </row>
    <row r="48" spans="3:19" x14ac:dyDescent="0.2">
      <c r="C48" s="147"/>
      <c r="D48" s="148"/>
      <c r="E48" s="148"/>
      <c r="F48" s="63" t="e">
        <f>VLOOKUP(E48,Datos!$D$38:$F$63,2,0)</f>
        <v>#N/A</v>
      </c>
      <c r="G48" s="63" t="e">
        <f>VLOOKUP(E48,Datos!$D$39:$F$63,3,0)</f>
        <v>#N/A</v>
      </c>
      <c r="H48" s="152"/>
      <c r="I48" s="151"/>
      <c r="J48" s="165">
        <f t="shared" si="1"/>
        <v>0</v>
      </c>
      <c r="K48" s="166">
        <f t="shared" si="2"/>
        <v>0</v>
      </c>
      <c r="L48" s="217"/>
    </row>
    <row r="49" spans="3:12" x14ac:dyDescent="0.2">
      <c r="C49" s="147"/>
      <c r="D49" s="148"/>
      <c r="E49" s="148"/>
      <c r="F49" s="63" t="e">
        <f>VLOOKUP(E49,Datos!$D$38:$F$63,2,0)</f>
        <v>#N/A</v>
      </c>
      <c r="G49" s="63" t="e">
        <f>VLOOKUP(E49,Datos!$D$39:$F$63,3,0)</f>
        <v>#N/A</v>
      </c>
      <c r="H49" s="152"/>
      <c r="I49" s="151"/>
      <c r="J49" s="165">
        <f t="shared" si="1"/>
        <v>0</v>
      </c>
      <c r="K49" s="166">
        <f t="shared" si="2"/>
        <v>0</v>
      </c>
      <c r="L49" s="217"/>
    </row>
    <row r="50" spans="3:12" x14ac:dyDescent="0.2">
      <c r="C50" s="147"/>
      <c r="D50" s="148"/>
      <c r="E50" s="148"/>
      <c r="F50" s="63" t="e">
        <f>VLOOKUP(E50,Datos!$D$38:$F$63,2,0)</f>
        <v>#N/A</v>
      </c>
      <c r="G50" s="63" t="e">
        <f>VLOOKUP(E50,Datos!$D$39:$F$63,3,0)</f>
        <v>#N/A</v>
      </c>
      <c r="H50" s="152"/>
      <c r="I50" s="151"/>
      <c r="J50" s="165">
        <f t="shared" si="1"/>
        <v>0</v>
      </c>
      <c r="K50" s="166">
        <f t="shared" si="2"/>
        <v>0</v>
      </c>
      <c r="L50" s="217"/>
    </row>
    <row r="51" spans="3:12" x14ac:dyDescent="0.2">
      <c r="C51" s="147"/>
      <c r="D51" s="148"/>
      <c r="E51" s="148"/>
      <c r="F51" s="63" t="e">
        <f>VLOOKUP(E51,Datos!$D$38:$F$63,2,0)</f>
        <v>#N/A</v>
      </c>
      <c r="G51" s="63" t="e">
        <f>VLOOKUP(E51,Datos!$D$39:$F$63,3,0)</f>
        <v>#N/A</v>
      </c>
      <c r="H51" s="152"/>
      <c r="I51" s="151"/>
      <c r="J51" s="165">
        <f t="shared" si="1"/>
        <v>0</v>
      </c>
      <c r="K51" s="166">
        <f t="shared" si="2"/>
        <v>0</v>
      </c>
      <c r="L51" s="217"/>
    </row>
    <row r="52" spans="3:12" x14ac:dyDescent="0.2">
      <c r="C52" s="147"/>
      <c r="D52" s="148"/>
      <c r="E52" s="148"/>
      <c r="F52" s="63" t="e">
        <f>VLOOKUP(E52,Datos!$D$38:$F$63,2,0)</f>
        <v>#N/A</v>
      </c>
      <c r="G52" s="63" t="e">
        <f>VLOOKUP(E52,Datos!$D$39:$F$63,3,0)</f>
        <v>#N/A</v>
      </c>
      <c r="H52" s="152"/>
      <c r="I52" s="151"/>
      <c r="J52" s="165">
        <f t="shared" si="1"/>
        <v>0</v>
      </c>
      <c r="K52" s="166">
        <f t="shared" si="2"/>
        <v>0</v>
      </c>
      <c r="L52" s="217"/>
    </row>
    <row r="53" spans="3:12" x14ac:dyDescent="0.2">
      <c r="C53" s="147"/>
      <c r="D53" s="148"/>
      <c r="E53" s="148"/>
      <c r="F53" s="63" t="e">
        <f>VLOOKUP(E53,Datos!$D$38:$F$63,2,0)</f>
        <v>#N/A</v>
      </c>
      <c r="G53" s="63" t="e">
        <f>VLOOKUP(E53,Datos!$D$39:$F$63,3,0)</f>
        <v>#N/A</v>
      </c>
      <c r="H53" s="152"/>
      <c r="I53" s="151"/>
      <c r="J53" s="165">
        <f t="shared" si="1"/>
        <v>0</v>
      </c>
      <c r="K53" s="166">
        <f t="shared" si="2"/>
        <v>0</v>
      </c>
      <c r="L53" s="217"/>
    </row>
    <row r="54" spans="3:12" x14ac:dyDescent="0.2">
      <c r="C54" s="8"/>
      <c r="J54" s="167">
        <f>SUM(J17:J53)</f>
        <v>0</v>
      </c>
      <c r="K54" s="167">
        <f>SUM(K17:K53)</f>
        <v>0</v>
      </c>
      <c r="L54" s="219"/>
    </row>
    <row r="55" spans="3:12" ht="24.6" customHeight="1" thickBot="1" x14ac:dyDescent="0.25">
      <c r="C55" s="284" t="s">
        <v>127</v>
      </c>
      <c r="D55" s="285"/>
      <c r="E55" s="285"/>
      <c r="F55" s="285"/>
      <c r="G55" s="285"/>
      <c r="H55" s="285"/>
      <c r="I55" s="202"/>
      <c r="J55" s="203" t="e">
        <f>J54/D3</f>
        <v>#DIV/0!</v>
      </c>
      <c r="K55" s="203" t="e">
        <f>K54/D3</f>
        <v>#DIV/0!</v>
      </c>
      <c r="L55" s="219"/>
    </row>
    <row r="56" spans="3:12" ht="21.6" customHeight="1" thickBot="1" x14ac:dyDescent="0.25">
      <c r="C56" s="268" t="s">
        <v>128</v>
      </c>
      <c r="D56" s="269"/>
      <c r="E56" s="269"/>
      <c r="F56" s="269"/>
      <c r="G56" s="269"/>
      <c r="H56" s="269"/>
      <c r="I56" s="202"/>
      <c r="J56" s="168" t="e">
        <f>(J54/D3)/D4</f>
        <v>#DIV/0!</v>
      </c>
      <c r="K56" s="168" t="e">
        <f>(K54/D3)/D4</f>
        <v>#DIV/0!</v>
      </c>
      <c r="L56" s="220"/>
    </row>
    <row r="58" spans="3:12" x14ac:dyDescent="0.2">
      <c r="C58" s="210" t="s">
        <v>129</v>
      </c>
      <c r="D58" s="211" t="s">
        <v>130</v>
      </c>
    </row>
    <row r="59" spans="3:12" x14ac:dyDescent="0.2">
      <c r="C59" s="78" t="s">
        <v>102</v>
      </c>
      <c r="D59" s="79" t="e">
        <f>D64/D66</f>
        <v>#DIV/0!</v>
      </c>
    </row>
    <row r="60" spans="3:12" x14ac:dyDescent="0.2">
      <c r="C60" s="76" t="s">
        <v>131</v>
      </c>
      <c r="D60" s="77" t="e">
        <f>D65/D66</f>
        <v>#DIV/0!</v>
      </c>
    </row>
    <row r="61" spans="3:12" x14ac:dyDescent="0.2">
      <c r="C61" s="28" t="s">
        <v>132</v>
      </c>
      <c r="D61" s="123" t="e">
        <f>SUM(D59:D60)</f>
        <v>#DIV/0!</v>
      </c>
    </row>
    <row r="63" spans="3:12" x14ac:dyDescent="0.2">
      <c r="C63" s="210" t="s">
        <v>129</v>
      </c>
      <c r="D63" s="211" t="s">
        <v>133</v>
      </c>
    </row>
    <row r="64" spans="3:12" x14ac:dyDescent="0.2">
      <c r="C64" s="28" t="s">
        <v>102</v>
      </c>
      <c r="D64" s="155"/>
    </row>
    <row r="65" spans="3:4" x14ac:dyDescent="0.2">
      <c r="C65" s="75" t="s">
        <v>131</v>
      </c>
      <c r="D65" s="156"/>
    </row>
    <row r="66" spans="3:4" x14ac:dyDescent="0.2">
      <c r="C66" s="28" t="s">
        <v>132</v>
      </c>
      <c r="D66" s="81">
        <f>SUM(D64:D65)</f>
        <v>0</v>
      </c>
    </row>
    <row r="68" spans="3:4" x14ac:dyDescent="0.2">
      <c r="C68" s="241" t="s">
        <v>134</v>
      </c>
      <c r="D68" s="241"/>
    </row>
    <row r="69" spans="3:4" x14ac:dyDescent="0.2">
      <c r="C69" s="241"/>
      <c r="D69" s="241"/>
    </row>
    <row r="70" spans="3:4" x14ac:dyDescent="0.2">
      <c r="C70" s="241"/>
      <c r="D70" s="241"/>
    </row>
    <row r="71" spans="3:4" x14ac:dyDescent="0.2">
      <c r="C71" s="241"/>
      <c r="D71" s="241"/>
    </row>
    <row r="72" spans="3:4" x14ac:dyDescent="0.2">
      <c r="C72" s="241"/>
      <c r="D72" s="241"/>
    </row>
    <row r="73" spans="3:4" x14ac:dyDescent="0.2">
      <c r="C73" s="241"/>
      <c r="D73" s="241"/>
    </row>
  </sheetData>
  <sheetProtection algorithmName="SHA-512" hashValue="+WmMOluLdqnN/gvRAC7iEtpPokBpbkVnHS6rbAaYXBJw0KBJPWCITEoFqPgWvz31jtda5/H9LjrtezdjqEHgmg==" saltValue="7gCv3CiZuMKzUXgA/4Ybpw==" spinCount="100000" sheet="1" objects="1" scenarios="1"/>
  <dataConsolidate/>
  <mergeCells count="10">
    <mergeCell ref="D5:E5"/>
    <mergeCell ref="B6:B7"/>
    <mergeCell ref="B9:B14"/>
    <mergeCell ref="C14:F14"/>
    <mergeCell ref="C55:H55"/>
    <mergeCell ref="N17:S24"/>
    <mergeCell ref="H6:L6"/>
    <mergeCell ref="C68:D73"/>
    <mergeCell ref="C56:H56"/>
    <mergeCell ref="N25:S28"/>
  </mergeCells>
  <pageMargins left="0.7" right="0.7" top="0.98624999999999996" bottom="0.75" header="0.3" footer="0.3"/>
  <pageSetup paperSize="9" scale="56" orientation="landscape" r:id="rId1"/>
  <headerFooter>
    <oddHeader>&amp;L&amp;G</oddHeader>
    <oddFooter>&amp;L&amp;D&amp;R&amp;A</oddFooter>
  </headerFooter>
  <colBreaks count="1" manualBreakCount="1">
    <brk id="12" max="1048575" man="1"/>
  </colBreak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5DE07B23-598A-4AC7-8F08-774259DC8F8C}">
          <x14:formula1>
            <xm:f>Datos!$A$38:$A$40</xm:f>
          </x14:formula1>
          <xm:sqref>C17:C53</xm:sqref>
        </x14:dataValidation>
        <x14:dataValidation type="list" allowBlank="1" showInputMessage="1" showErrorMessage="1" xr:uid="{369E1A53-82D8-4A27-96F8-35C5EFAFF91C}">
          <x14:formula1>
            <xm:f>Datos!$B$38:$B$48</xm:f>
          </x14:formula1>
          <xm:sqref>D17:D53</xm:sqref>
        </x14:dataValidation>
        <x14:dataValidation type="list" allowBlank="1" showInputMessage="1" showErrorMessage="1" xr:uid="{0FBF7644-EFE3-4FA4-A082-1DC0A975A65B}">
          <x14:formula1>
            <xm:f>Datos!$D$38:$D$64</xm:f>
          </x14:formula1>
          <xm:sqref>E17:E53</xm:sqref>
        </x14:dataValidation>
        <x14:dataValidation type="list" allowBlank="1" showInputMessage="1" showErrorMessage="1" xr:uid="{A716C6EC-BE31-49CB-8102-FADF50CBC972}">
          <x14:formula1>
            <xm:f>Datos!$A$32:$A$35</xm:f>
          </x14:formula1>
          <xm:sqref>E10:E13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B82FE-904E-4EF1-B0AC-F37B71AE4D8B}">
  <dimension ref="A1:J27"/>
  <sheetViews>
    <sheetView showGridLines="0" zoomScaleNormal="100" zoomScalePageLayoutView="80" workbookViewId="0">
      <selection activeCell="D20" sqref="D20"/>
    </sheetView>
  </sheetViews>
  <sheetFormatPr baseColWidth="10" defaultColWidth="8.7109375" defaultRowHeight="12.75" x14ac:dyDescent="0.2"/>
  <cols>
    <col min="1" max="1" width="5.140625" customWidth="1"/>
    <col min="2" max="2" width="23.7109375" customWidth="1"/>
    <col min="3" max="3" width="15.7109375" customWidth="1"/>
    <col min="4" max="4" width="18.28515625" customWidth="1"/>
    <col min="5" max="5" width="16.42578125" customWidth="1"/>
    <col min="6" max="6" width="5.140625" customWidth="1"/>
  </cols>
  <sheetData>
    <row r="1" spans="1:5" s="232" customFormat="1" ht="26.45" customHeight="1" x14ac:dyDescent="0.2">
      <c r="A1" s="230" t="s">
        <v>135</v>
      </c>
      <c r="B1" s="231" t="s">
        <v>136</v>
      </c>
      <c r="C1" s="231"/>
      <c r="D1" s="231"/>
      <c r="E1" s="231"/>
    </row>
    <row r="2" spans="1:5" ht="13.5" thickBot="1" x14ac:dyDescent="0.25"/>
    <row r="3" spans="1:5" ht="26.25" thickBot="1" x14ac:dyDescent="0.25">
      <c r="B3" s="59" t="s">
        <v>11</v>
      </c>
      <c r="C3" s="83" t="s">
        <v>137</v>
      </c>
      <c r="D3" s="83" t="s">
        <v>138</v>
      </c>
      <c r="E3" s="84" t="s">
        <v>139</v>
      </c>
    </row>
    <row r="4" spans="1:5" x14ac:dyDescent="0.2">
      <c r="B4" s="182" t="s">
        <v>140</v>
      </c>
      <c r="C4" s="221">
        <f>SUM(C5:C8)</f>
        <v>0</v>
      </c>
      <c r="D4" s="221">
        <f>SUM(D5:D8)</f>
        <v>0</v>
      </c>
      <c r="E4" s="222" t="e">
        <f t="shared" ref="E4:E24" si="0">D4/C4</f>
        <v>#DIV/0!</v>
      </c>
    </row>
    <row r="5" spans="1:5" x14ac:dyDescent="0.2">
      <c r="B5" s="169"/>
      <c r="C5" s="138"/>
      <c r="D5" s="138"/>
      <c r="E5" s="89" t="e">
        <f t="shared" si="0"/>
        <v>#DIV/0!</v>
      </c>
    </row>
    <row r="6" spans="1:5" x14ac:dyDescent="0.2">
      <c r="B6" s="169"/>
      <c r="C6" s="138"/>
      <c r="D6" s="138"/>
      <c r="E6" s="89" t="e">
        <f t="shared" si="0"/>
        <v>#DIV/0!</v>
      </c>
    </row>
    <row r="7" spans="1:5" x14ac:dyDescent="0.2">
      <c r="B7" s="169"/>
      <c r="C7" s="138"/>
      <c r="D7" s="138"/>
      <c r="E7" s="89" t="e">
        <f t="shared" si="0"/>
        <v>#DIV/0!</v>
      </c>
    </row>
    <row r="8" spans="1:5" ht="13.5" thickBot="1" x14ac:dyDescent="0.25">
      <c r="B8" s="170"/>
      <c r="C8" s="139"/>
      <c r="D8" s="139"/>
      <c r="E8" s="90" t="e">
        <f t="shared" si="0"/>
        <v>#DIV/0!</v>
      </c>
    </row>
    <row r="9" spans="1:5" ht="13.5" thickBot="1" x14ac:dyDescent="0.25">
      <c r="B9" s="182" t="s">
        <v>141</v>
      </c>
      <c r="C9" s="221">
        <f>SUM(C10:C12)</f>
        <v>0</v>
      </c>
      <c r="D9" s="221">
        <f>SUM(D10:D12)</f>
        <v>0</v>
      </c>
      <c r="E9" s="222" t="e">
        <f t="shared" si="0"/>
        <v>#DIV/0!</v>
      </c>
    </row>
    <row r="10" spans="1:5" x14ac:dyDescent="0.2">
      <c r="B10" s="171"/>
      <c r="C10" s="137"/>
      <c r="D10" s="137"/>
      <c r="E10" s="91" t="e">
        <f t="shared" si="0"/>
        <v>#DIV/0!</v>
      </c>
    </row>
    <row r="11" spans="1:5" x14ac:dyDescent="0.2">
      <c r="B11" s="169"/>
      <c r="C11" s="138"/>
      <c r="D11" s="138"/>
      <c r="E11" s="89" t="e">
        <f t="shared" si="0"/>
        <v>#DIV/0!</v>
      </c>
    </row>
    <row r="12" spans="1:5" ht="13.5" thickBot="1" x14ac:dyDescent="0.25">
      <c r="B12" s="170"/>
      <c r="C12" s="139"/>
      <c r="D12" s="139"/>
      <c r="E12" s="90" t="e">
        <f t="shared" si="0"/>
        <v>#DIV/0!</v>
      </c>
    </row>
    <row r="13" spans="1:5" ht="13.5" thickBot="1" x14ac:dyDescent="0.25">
      <c r="B13" s="182" t="s">
        <v>142</v>
      </c>
      <c r="C13" s="221">
        <f>SUM(C14:C16)</f>
        <v>0</v>
      </c>
      <c r="D13" s="221">
        <f>SUM(D14:D16)</f>
        <v>0</v>
      </c>
      <c r="E13" s="222" t="e">
        <f t="shared" si="0"/>
        <v>#DIV/0!</v>
      </c>
    </row>
    <row r="14" spans="1:5" x14ac:dyDescent="0.2">
      <c r="B14" s="171"/>
      <c r="C14" s="137"/>
      <c r="D14" s="137"/>
      <c r="E14" s="91" t="e">
        <f t="shared" si="0"/>
        <v>#DIV/0!</v>
      </c>
    </row>
    <row r="15" spans="1:5" x14ac:dyDescent="0.2">
      <c r="B15" s="169"/>
      <c r="C15" s="138"/>
      <c r="D15" s="138"/>
      <c r="E15" s="89" t="e">
        <f t="shared" si="0"/>
        <v>#DIV/0!</v>
      </c>
    </row>
    <row r="16" spans="1:5" ht="13.5" thickBot="1" x14ac:dyDescent="0.25">
      <c r="B16" s="170"/>
      <c r="C16" s="139"/>
      <c r="D16" s="139"/>
      <c r="E16" s="90" t="e">
        <f t="shared" si="0"/>
        <v>#DIV/0!</v>
      </c>
    </row>
    <row r="17" spans="2:10" ht="26.25" thickBot="1" x14ac:dyDescent="0.25">
      <c r="B17" s="182" t="s">
        <v>143</v>
      </c>
      <c r="C17" s="221">
        <f>SUM(C18:C20)</f>
        <v>0</v>
      </c>
      <c r="D17" s="221">
        <f>SUM(D18:D20)</f>
        <v>0</v>
      </c>
      <c r="E17" s="222" t="e">
        <f t="shared" si="0"/>
        <v>#DIV/0!</v>
      </c>
    </row>
    <row r="18" spans="2:10" x14ac:dyDescent="0.2">
      <c r="B18" s="171"/>
      <c r="C18" s="137"/>
      <c r="D18" s="137"/>
      <c r="E18" s="91" t="e">
        <f t="shared" si="0"/>
        <v>#DIV/0!</v>
      </c>
    </row>
    <row r="19" spans="2:10" x14ac:dyDescent="0.2">
      <c r="B19" s="169"/>
      <c r="C19" s="138"/>
      <c r="D19" s="138"/>
      <c r="E19" s="89" t="e">
        <f t="shared" si="0"/>
        <v>#DIV/0!</v>
      </c>
    </row>
    <row r="20" spans="2:10" ht="13.5" thickBot="1" x14ac:dyDescent="0.25">
      <c r="B20" s="170"/>
      <c r="C20" s="139"/>
      <c r="D20" s="139"/>
      <c r="E20" s="90" t="e">
        <f t="shared" si="0"/>
        <v>#DIV/0!</v>
      </c>
    </row>
    <row r="21" spans="2:10" ht="13.5" thickBot="1" x14ac:dyDescent="0.25">
      <c r="B21" s="182" t="s">
        <v>144</v>
      </c>
      <c r="C21" s="221">
        <f>SUM(C22:C24)</f>
        <v>0</v>
      </c>
      <c r="D21" s="221">
        <f>SUM(D22:D24)</f>
        <v>0</v>
      </c>
      <c r="E21" s="222" t="e">
        <f t="shared" si="0"/>
        <v>#DIV/0!</v>
      </c>
      <c r="G21" s="241" t="s">
        <v>145</v>
      </c>
      <c r="H21" s="241"/>
      <c r="I21" s="241"/>
      <c r="J21" s="241"/>
    </row>
    <row r="22" spans="2:10" x14ac:dyDescent="0.2">
      <c r="B22" s="171"/>
      <c r="C22" s="137"/>
      <c r="D22" s="137"/>
      <c r="E22" s="91" t="e">
        <f t="shared" si="0"/>
        <v>#DIV/0!</v>
      </c>
      <c r="G22" s="241"/>
      <c r="H22" s="241"/>
      <c r="I22" s="241"/>
      <c r="J22" s="241"/>
    </row>
    <row r="23" spans="2:10" x14ac:dyDescent="0.2">
      <c r="B23" s="169"/>
      <c r="C23" s="138"/>
      <c r="D23" s="138"/>
      <c r="E23" s="89" t="e">
        <f t="shared" si="0"/>
        <v>#DIV/0!</v>
      </c>
    </row>
    <row r="24" spans="2:10" ht="13.5" thickBot="1" x14ac:dyDescent="0.25">
      <c r="B24" s="169"/>
      <c r="C24" s="138"/>
      <c r="D24" s="138"/>
      <c r="E24" s="89" t="e">
        <f t="shared" si="0"/>
        <v>#DIV/0!</v>
      </c>
    </row>
    <row r="25" spans="2:10" ht="27" customHeight="1" thickBot="1" x14ac:dyDescent="0.25">
      <c r="B25" s="95" t="s">
        <v>146</v>
      </c>
      <c r="C25" s="96">
        <f>C4+C9+C13+C17</f>
        <v>0</v>
      </c>
      <c r="D25" s="96">
        <f>D4+D9+D13+D17</f>
        <v>0</v>
      </c>
      <c r="E25" s="97" t="e">
        <f>D25/C25</f>
        <v>#DIV/0!</v>
      </c>
    </row>
    <row r="26" spans="2:10" ht="27" customHeight="1" thickBot="1" x14ac:dyDescent="0.25">
      <c r="B26" s="95" t="s">
        <v>147</v>
      </c>
      <c r="C26" s="96"/>
      <c r="D26" s="96"/>
      <c r="E26" s="97" t="e">
        <f>(E4+E9+E13+E17+E21)/5</f>
        <v>#DIV/0!</v>
      </c>
    </row>
    <row r="27" spans="2:10" ht="22.15" customHeight="1" thickBot="1" x14ac:dyDescent="0.25">
      <c r="B27" s="286" t="s">
        <v>148</v>
      </c>
      <c r="C27" s="287"/>
      <c r="D27" s="287"/>
      <c r="E27" s="223">
        <v>0.75</v>
      </c>
    </row>
  </sheetData>
  <sheetProtection algorithmName="SHA-512" hashValue="Hs1BA3gfHxOEwO766Z+HKfF1ezWjDOCNNzfNQgaCTkMP+MHk99UzeDQBNZTQEWJobuNS5gA2FNJt5mXUU61Ybw==" saltValue="GwgD9D6AFyBLtRA6t8miMg==" spinCount="100000" sheet="1" objects="1" scenarios="1"/>
  <mergeCells count="2">
    <mergeCell ref="G21:J22"/>
    <mergeCell ref="B27:D27"/>
  </mergeCells>
  <conditionalFormatting sqref="E25:E26">
    <cfRule type="cellIs" dxfId="35" priority="1" operator="lessThan">
      <formula>$E$27</formula>
    </cfRule>
    <cfRule type="cellIs" dxfId="34" priority="2" operator="greaterThan">
      <formula>$E$27</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EDC7A-AE38-4D38-91BE-5949138B439B}">
  <dimension ref="A1:F23"/>
  <sheetViews>
    <sheetView showGridLines="0" zoomScaleNormal="100" zoomScalePageLayoutView="80" workbookViewId="0">
      <selection activeCell="D20" sqref="D20"/>
    </sheetView>
  </sheetViews>
  <sheetFormatPr baseColWidth="10" defaultColWidth="8.7109375" defaultRowHeight="12.75" x14ac:dyDescent="0.2"/>
  <cols>
    <col min="1" max="1" width="5.140625" customWidth="1"/>
    <col min="2" max="2" width="23.7109375" customWidth="1"/>
    <col min="3" max="3" width="11" customWidth="1"/>
    <col min="4" max="4" width="15.7109375" customWidth="1"/>
    <col min="5" max="5" width="18.28515625" customWidth="1"/>
    <col min="6" max="6" width="16.42578125" customWidth="1"/>
    <col min="7" max="7" width="5.140625" customWidth="1"/>
  </cols>
  <sheetData>
    <row r="1" spans="1:6" s="232" customFormat="1" ht="26.45" customHeight="1" x14ac:dyDescent="0.2">
      <c r="A1" s="230" t="s">
        <v>149</v>
      </c>
      <c r="B1" s="231" t="s">
        <v>150</v>
      </c>
      <c r="C1" s="231"/>
      <c r="D1" s="231"/>
      <c r="E1" s="231"/>
      <c r="F1" s="231"/>
    </row>
    <row r="2" spans="1:6" ht="13.5" thickBot="1" x14ac:dyDescent="0.25"/>
    <row r="3" spans="1:6" ht="26.25" thickBot="1" x14ac:dyDescent="0.25">
      <c r="B3" s="59" t="s">
        <v>11</v>
      </c>
      <c r="C3" s="224" t="s">
        <v>151</v>
      </c>
      <c r="D3" s="83" t="s">
        <v>152</v>
      </c>
      <c r="E3" s="83" t="s">
        <v>153</v>
      </c>
      <c r="F3" s="84" t="s">
        <v>139</v>
      </c>
    </row>
    <row r="4" spans="1:6" ht="25.5" x14ac:dyDescent="0.2">
      <c r="B4" s="182" t="s">
        <v>154</v>
      </c>
      <c r="C4" s="221" t="s">
        <v>4</v>
      </c>
      <c r="D4" s="221">
        <f>SUM(D5:D8)</f>
        <v>0</v>
      </c>
      <c r="E4" s="221">
        <f>SUM(E5:E8)</f>
        <v>0</v>
      </c>
      <c r="F4" s="222" t="e">
        <f>E4/D4</f>
        <v>#DIV/0!</v>
      </c>
    </row>
    <row r="5" spans="1:6" x14ac:dyDescent="0.2">
      <c r="B5" s="169"/>
      <c r="C5" s="1" t="s">
        <v>4</v>
      </c>
      <c r="D5" s="138"/>
      <c r="E5" s="138"/>
      <c r="F5" s="89" t="e">
        <f>E5/D5</f>
        <v>#DIV/0!</v>
      </c>
    </row>
    <row r="6" spans="1:6" x14ac:dyDescent="0.2">
      <c r="B6" s="169"/>
      <c r="C6" s="1" t="s">
        <v>4</v>
      </c>
      <c r="D6" s="138"/>
      <c r="E6" s="138"/>
      <c r="F6" s="89" t="e">
        <f t="shared" ref="F6:F21" si="0">E6/D6</f>
        <v>#DIV/0!</v>
      </c>
    </row>
    <row r="7" spans="1:6" x14ac:dyDescent="0.2">
      <c r="B7" s="169"/>
      <c r="C7" s="1" t="s">
        <v>4</v>
      </c>
      <c r="D7" s="138"/>
      <c r="E7" s="138"/>
      <c r="F7" s="89" t="e">
        <f t="shared" si="0"/>
        <v>#DIV/0!</v>
      </c>
    </row>
    <row r="8" spans="1:6" ht="13.5" thickBot="1" x14ac:dyDescent="0.25">
      <c r="B8" s="170"/>
      <c r="C8" s="1" t="s">
        <v>4</v>
      </c>
      <c r="D8" s="139"/>
      <c r="E8" s="139"/>
      <c r="F8" s="90" t="e">
        <f t="shared" si="0"/>
        <v>#DIV/0!</v>
      </c>
    </row>
    <row r="9" spans="1:6" ht="13.5" thickBot="1" x14ac:dyDescent="0.25">
      <c r="B9" s="182" t="s">
        <v>155</v>
      </c>
      <c r="C9" s="221" t="s">
        <v>156</v>
      </c>
      <c r="D9" s="221">
        <f>SUM(D10:D17)</f>
        <v>0</v>
      </c>
      <c r="E9" s="221">
        <f>SUM(E10:E17)</f>
        <v>0</v>
      </c>
      <c r="F9" s="222" t="e">
        <f t="shared" si="0"/>
        <v>#DIV/0!</v>
      </c>
    </row>
    <row r="10" spans="1:6" x14ac:dyDescent="0.2">
      <c r="B10" s="171"/>
      <c r="C10" s="13" t="s">
        <v>157</v>
      </c>
      <c r="D10" s="137"/>
      <c r="E10" s="137"/>
      <c r="F10" s="91" t="e">
        <f t="shared" si="0"/>
        <v>#DIV/0!</v>
      </c>
    </row>
    <row r="11" spans="1:6" x14ac:dyDescent="0.2">
      <c r="B11" s="169"/>
      <c r="C11" s="1" t="s">
        <v>157</v>
      </c>
      <c r="D11" s="138"/>
      <c r="E11" s="138"/>
      <c r="F11" s="89" t="e">
        <f t="shared" si="0"/>
        <v>#DIV/0!</v>
      </c>
    </row>
    <row r="12" spans="1:6" x14ac:dyDescent="0.2">
      <c r="B12" s="169"/>
      <c r="C12" s="1" t="s">
        <v>157</v>
      </c>
      <c r="D12" s="138"/>
      <c r="E12" s="138"/>
      <c r="F12" s="89" t="e">
        <f>E12/D12</f>
        <v>#DIV/0!</v>
      </c>
    </row>
    <row r="13" spans="1:6" x14ac:dyDescent="0.2">
      <c r="B13" s="169"/>
      <c r="C13" s="1" t="s">
        <v>157</v>
      </c>
      <c r="D13" s="138"/>
      <c r="E13" s="138"/>
      <c r="F13" s="89" t="e">
        <f t="shared" si="0"/>
        <v>#DIV/0!</v>
      </c>
    </row>
    <row r="14" spans="1:6" x14ac:dyDescent="0.2">
      <c r="B14" s="169"/>
      <c r="C14" s="1" t="s">
        <v>157</v>
      </c>
      <c r="D14" s="138"/>
      <c r="E14" s="138"/>
      <c r="F14" s="89" t="e">
        <f t="shared" si="0"/>
        <v>#DIV/0!</v>
      </c>
    </row>
    <row r="15" spans="1:6" x14ac:dyDescent="0.2">
      <c r="B15" s="169"/>
      <c r="C15" s="1" t="s">
        <v>157</v>
      </c>
      <c r="D15" s="138"/>
      <c r="E15" s="138"/>
      <c r="F15" s="89" t="e">
        <f t="shared" si="0"/>
        <v>#DIV/0!</v>
      </c>
    </row>
    <row r="16" spans="1:6" x14ac:dyDescent="0.2">
      <c r="B16" s="169"/>
      <c r="C16" s="1" t="s">
        <v>157</v>
      </c>
      <c r="D16" s="138"/>
      <c r="E16" s="138"/>
      <c r="F16" s="89" t="e">
        <f t="shared" si="0"/>
        <v>#DIV/0!</v>
      </c>
    </row>
    <row r="17" spans="2:6" ht="13.5" thickBot="1" x14ac:dyDescent="0.25">
      <c r="B17" s="170"/>
      <c r="C17" s="14" t="s">
        <v>157</v>
      </c>
      <c r="D17" s="139"/>
      <c r="E17" s="139"/>
      <c r="F17" s="90" t="e">
        <f t="shared" si="0"/>
        <v>#DIV/0!</v>
      </c>
    </row>
    <row r="18" spans="2:6" ht="13.5" thickBot="1" x14ac:dyDescent="0.25">
      <c r="B18" s="182" t="s">
        <v>158</v>
      </c>
      <c r="C18" s="221" t="s">
        <v>156</v>
      </c>
      <c r="D18" s="221">
        <f>SUM(D19:D21)</f>
        <v>0</v>
      </c>
      <c r="E18" s="221">
        <f>SUM(E19:E21)</f>
        <v>0</v>
      </c>
      <c r="F18" s="222" t="e">
        <f t="shared" si="0"/>
        <v>#DIV/0!</v>
      </c>
    </row>
    <row r="19" spans="2:6" x14ac:dyDescent="0.2">
      <c r="B19" s="171"/>
      <c r="C19" s="13" t="s">
        <v>157</v>
      </c>
      <c r="D19" s="137"/>
      <c r="E19" s="137"/>
      <c r="F19" s="91" t="e">
        <f t="shared" si="0"/>
        <v>#DIV/0!</v>
      </c>
    </row>
    <row r="20" spans="2:6" x14ac:dyDescent="0.2">
      <c r="B20" s="169"/>
      <c r="C20" s="1" t="s">
        <v>157</v>
      </c>
      <c r="D20" s="138"/>
      <c r="E20" s="138"/>
      <c r="F20" s="89" t="e">
        <f t="shared" si="0"/>
        <v>#DIV/0!</v>
      </c>
    </row>
    <row r="21" spans="2:6" ht="13.5" thickBot="1" x14ac:dyDescent="0.25">
      <c r="B21" s="170"/>
      <c r="C21" s="14" t="s">
        <v>157</v>
      </c>
      <c r="D21" s="139"/>
      <c r="E21" s="139"/>
      <c r="F21" s="90" t="e">
        <f t="shared" si="0"/>
        <v>#DIV/0!</v>
      </c>
    </row>
    <row r="22" spans="2:6" ht="27" customHeight="1" thickBot="1" x14ac:dyDescent="0.25">
      <c r="B22" s="288" t="s">
        <v>147</v>
      </c>
      <c r="C22" s="289"/>
      <c r="D22" s="289"/>
      <c r="E22" s="290"/>
      <c r="F22" s="97" t="e">
        <f>(F18+F9+F4)/3</f>
        <v>#DIV/0!</v>
      </c>
    </row>
    <row r="23" spans="2:6" ht="22.15" customHeight="1" thickBot="1" x14ac:dyDescent="0.25">
      <c r="B23" s="286" t="s">
        <v>148</v>
      </c>
      <c r="C23" s="287"/>
      <c r="D23" s="287"/>
      <c r="E23" s="287"/>
      <c r="F23" s="223">
        <v>0.75</v>
      </c>
    </row>
  </sheetData>
  <sheetProtection algorithmName="SHA-512" hashValue="Tyco2bCb8l5+2I+KLdYZ0bxqVMK10eVwnV+uNLNC532hLUSV8/dEnTkMVBCBtKtmyUi65OAe96mRXErlhIltPg==" saltValue="CTJ3Xr55VyUFKriwqJkZYw==" spinCount="100000" sheet="1" objects="1" scenarios="1"/>
  <mergeCells count="2">
    <mergeCell ref="B23:E23"/>
    <mergeCell ref="B22:E22"/>
  </mergeCells>
  <phoneticPr fontId="18" type="noConversion"/>
  <conditionalFormatting sqref="F22">
    <cfRule type="cellIs" dxfId="33" priority="1" operator="lessThan">
      <formula>$F$23</formula>
    </cfRule>
    <cfRule type="cellIs" dxfId="32" priority="2" operator="greaterThan">
      <formula>$F$23</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eba428e-dac3-49e2-b06e-8493c63c4b28">
      <UserInfo>
        <DisplayName>Le Pape, Laure</DisplayName>
        <AccountId>25</AccountId>
        <AccountType/>
      </UserInfo>
      <UserInfo>
        <DisplayName>Jodar, Jose</DisplayName>
        <AccountId>55</AccountId>
        <AccountType/>
      </UserInfo>
      <UserInfo>
        <DisplayName>Gomez. Francisca</DisplayName>
        <AccountId>181</AccountId>
        <AccountType/>
      </UserInfo>
    </SharedWithUsers>
    <lcf76f155ced4ddcb4097134ff3c332f xmlns="765a7e56-e82e-4c5d-8526-7dc323457774">
      <Terms xmlns="http://schemas.microsoft.com/office/infopath/2007/PartnerControls"/>
    </lcf76f155ced4ddcb4097134ff3c332f>
    <TaxCatchAll xmlns="7eba428e-dac3-49e2-b06e-8493c63c4b2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28A4ACE1B3DD34C84169ED058FDB762" ma:contentTypeVersion="16" ma:contentTypeDescription="Ein neues Dokument erstellen." ma:contentTypeScope="" ma:versionID="a6ffa5669068958aa11185a830da7007">
  <xsd:schema xmlns:xsd="http://www.w3.org/2001/XMLSchema" xmlns:xs="http://www.w3.org/2001/XMLSchema" xmlns:p="http://schemas.microsoft.com/office/2006/metadata/properties" xmlns:ns2="765a7e56-e82e-4c5d-8526-7dc323457774" xmlns:ns3="7eba428e-dac3-49e2-b06e-8493c63c4b28" targetNamespace="http://schemas.microsoft.com/office/2006/metadata/properties" ma:root="true" ma:fieldsID="82213530ce09887ae0f93ff7f2d9f7c7" ns2:_="" ns3:_="">
    <xsd:import namespace="765a7e56-e82e-4c5d-8526-7dc323457774"/>
    <xsd:import namespace="7eba428e-dac3-49e2-b06e-8493c63c4b2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a7e56-e82e-4c5d-8526-7dc3234577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1483a60f-3d25-42ae-b010-69d7fed1370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eba428e-dac3-49e2-b06e-8493c63c4b2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ad8cba2e-9461-47d7-a82e-3efeea30ea18}" ma:internalName="TaxCatchAll" ma:showField="CatchAllData" ma:web="7eba428e-dac3-49e2-b06e-8493c63c4b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CF71B3-EF78-4D82-9105-B7FCA88086AB}">
  <ds:schemaRefs>
    <ds:schemaRef ds:uri="http://schemas.microsoft.com/office/2006/documentManagement/types"/>
    <ds:schemaRef ds:uri="765a7e56-e82e-4c5d-8526-7dc323457774"/>
    <ds:schemaRef ds:uri="http://www.w3.org/XML/1998/namespace"/>
    <ds:schemaRef ds:uri="http://purl.org/dc/dcmitype/"/>
    <ds:schemaRef ds:uri="http://purl.org/dc/term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7eba428e-dac3-49e2-b06e-8493c63c4b28"/>
  </ds:schemaRefs>
</ds:datastoreItem>
</file>

<file path=customXml/itemProps2.xml><?xml version="1.0" encoding="utf-8"?>
<ds:datastoreItem xmlns:ds="http://schemas.openxmlformats.org/officeDocument/2006/customXml" ds:itemID="{34ABBE9F-3B67-4CD0-9DA8-01B2BE39DF96}">
  <ds:schemaRefs>
    <ds:schemaRef ds:uri="http://schemas.microsoft.com/sharepoint/v3/contenttype/forms"/>
  </ds:schemaRefs>
</ds:datastoreItem>
</file>

<file path=customXml/itemProps3.xml><?xml version="1.0" encoding="utf-8"?>
<ds:datastoreItem xmlns:ds="http://schemas.openxmlformats.org/officeDocument/2006/customXml" ds:itemID="{19071078-EDA0-4C08-A9AB-C4070FD897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a7e56-e82e-4c5d-8526-7dc323457774"/>
    <ds:schemaRef ds:uri="7eba428e-dac3-49e2-b06e-8493c63c4b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6</vt:i4>
      </vt:variant>
    </vt:vector>
  </HeadingPairs>
  <TitlesOfParts>
    <vt:vector size="20" baseType="lpstr">
      <vt:lpstr>Intro</vt:lpstr>
      <vt:lpstr>A1</vt:lpstr>
      <vt:lpstr>A2</vt:lpstr>
      <vt:lpstr>A3</vt:lpstr>
      <vt:lpstr>A4</vt:lpstr>
      <vt:lpstr>A6</vt:lpstr>
      <vt:lpstr>E1</vt:lpstr>
      <vt:lpstr>E1.a</vt:lpstr>
      <vt:lpstr>E1.b</vt:lpstr>
      <vt:lpstr>E2.b</vt:lpstr>
      <vt:lpstr>T1</vt:lpstr>
      <vt:lpstr>T2</vt:lpstr>
      <vt:lpstr>Datos</vt:lpstr>
      <vt:lpstr>Datos 2</vt:lpstr>
      <vt:lpstr>'A4'!Druckbereich</vt:lpstr>
      <vt:lpstr>'A6'!Druckbereich</vt:lpstr>
      <vt:lpstr>'E1'!Druckbereich</vt:lpstr>
      <vt:lpstr>E1.a!Druckbereich</vt:lpstr>
      <vt:lpstr>'T2'!Druckbereich</vt:lpstr>
      <vt:lpstr>'E1'!Drucktitel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Bobadilla, Monserrat</dc:creator>
  <cp:keywords/>
  <dc:description/>
  <cp:lastModifiedBy>Stefanie Steiner | Minergie</cp:lastModifiedBy>
  <cp:revision/>
  <dcterms:created xsi:type="dcterms:W3CDTF">2022-02-01T20:06:33Z</dcterms:created>
  <dcterms:modified xsi:type="dcterms:W3CDTF">2022-11-11T10:38:33Z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0x010100528A4ACE1B3DD34C84169ED058FDB762</vt:lpwstr>
  </property>
  <property fmtid="{D5CDD505-2E9C-101B-9397-08002B2CF9AE}" pid="3" name="MediaServiceImageTags">
    <vt:lpwstr/>
  </property>
</Properties>
</file>